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ga-IT\Downloads\"/>
    </mc:Choice>
  </mc:AlternateContent>
  <bookViews>
    <workbookView xWindow="0" yWindow="0" windowWidth="7476" windowHeight="4668" activeTab="4"/>
  </bookViews>
  <sheets>
    <sheet name="Price" sheetId="1" r:id="rId1"/>
    <sheet name="Sheet1" sheetId="2" r:id="rId2"/>
    <sheet name="ASK" sheetId="3" r:id="rId3"/>
    <sheet name="CPN" sheetId="4" r:id="rId4"/>
    <sheet name="adv" sheetId="5" r:id="rId5"/>
  </sheets>
  <calcPr calcId="162913"/>
</workbook>
</file>

<file path=xl/calcChain.xml><?xml version="1.0" encoding="utf-8"?>
<calcChain xmlns="http://schemas.openxmlformats.org/spreadsheetml/2006/main">
  <c r="L750" i="5" l="1"/>
  <c r="O728" i="5"/>
  <c r="M728" i="5"/>
  <c r="K728" i="5"/>
  <c r="J728" i="5"/>
  <c r="I728" i="5"/>
  <c r="L727" i="5"/>
  <c r="I727" i="5"/>
  <c r="J726" i="5"/>
  <c r="L725" i="5"/>
  <c r="K724" i="5"/>
  <c r="J724" i="5"/>
  <c r="I724" i="5"/>
  <c r="M721" i="5"/>
  <c r="O721" i="5" s="1"/>
  <c r="L721" i="5"/>
  <c r="L728" i="5" s="1"/>
  <c r="K721" i="5"/>
  <c r="J721" i="5"/>
  <c r="I721" i="5"/>
  <c r="O720" i="5"/>
  <c r="M720" i="5"/>
  <c r="M727" i="5" s="1"/>
  <c r="O727" i="5" s="1"/>
  <c r="L720" i="5"/>
  <c r="K720" i="5"/>
  <c r="K727" i="5" s="1"/>
  <c r="J720" i="5"/>
  <c r="J727" i="5" s="1"/>
  <c r="I720" i="5"/>
  <c r="M719" i="5"/>
  <c r="O719" i="5" s="1"/>
  <c r="L719" i="5"/>
  <c r="L726" i="5" s="1"/>
  <c r="K719" i="5"/>
  <c r="K726" i="5" s="1"/>
  <c r="J719" i="5"/>
  <c r="I719" i="5"/>
  <c r="I726" i="5" s="1"/>
  <c r="M718" i="5"/>
  <c r="L718" i="5"/>
  <c r="K718" i="5"/>
  <c r="J718" i="5"/>
  <c r="J725" i="5" s="1"/>
  <c r="I718" i="5"/>
  <c r="I725" i="5" s="1"/>
  <c r="M717" i="5"/>
  <c r="O717" i="5" s="1"/>
  <c r="L717" i="5"/>
  <c r="K717" i="5"/>
  <c r="J717" i="5"/>
  <c r="J729" i="5" s="1"/>
  <c r="I717" i="5"/>
  <c r="O714" i="5"/>
  <c r="O713" i="5"/>
  <c r="O712" i="5"/>
  <c r="O711" i="5"/>
  <c r="O710" i="5"/>
  <c r="O707" i="5"/>
  <c r="O706" i="5"/>
  <c r="O705" i="5"/>
  <c r="O704" i="5"/>
  <c r="O703" i="5"/>
  <c r="O702" i="5"/>
  <c r="O701" i="5"/>
  <c r="O700" i="5"/>
  <c r="O699" i="5"/>
  <c r="M692" i="5"/>
  <c r="N691" i="5"/>
  <c r="M688" i="5"/>
  <c r="L688" i="5"/>
  <c r="N687" i="5"/>
  <c r="M687" i="5"/>
  <c r="K684" i="5"/>
  <c r="L683" i="5"/>
  <c r="J680" i="5"/>
  <c r="K679" i="5"/>
  <c r="J678" i="5"/>
  <c r="K676" i="5"/>
  <c r="K678" i="5" s="1"/>
  <c r="I676" i="5"/>
  <c r="K675" i="5"/>
  <c r="L675" i="5" s="1"/>
  <c r="J675" i="5"/>
  <c r="J676" i="5" s="1"/>
  <c r="I672" i="5"/>
  <c r="H672" i="5"/>
  <c r="J671" i="5"/>
  <c r="K671" i="5" s="1"/>
  <c r="I671" i="5"/>
  <c r="G668" i="5"/>
  <c r="H667" i="5"/>
  <c r="F664" i="5"/>
  <c r="G663" i="5"/>
  <c r="F660" i="5"/>
  <c r="E660" i="5"/>
  <c r="H659" i="5"/>
  <c r="G659" i="5"/>
  <c r="G660" i="5" s="1"/>
  <c r="G662" i="5" s="1"/>
  <c r="F659" i="5"/>
  <c r="E656" i="5"/>
  <c r="E658" i="5" s="1"/>
  <c r="D656" i="5"/>
  <c r="F655" i="5"/>
  <c r="E655" i="5"/>
  <c r="D654" i="5"/>
  <c r="D652" i="5"/>
  <c r="C652" i="5"/>
  <c r="E651" i="5"/>
  <c r="F651" i="5" s="1"/>
  <c r="D651" i="5"/>
  <c r="B648" i="5"/>
  <c r="C647" i="5"/>
  <c r="N644" i="5"/>
  <c r="N631" i="5"/>
  <c r="M624" i="5"/>
  <c r="L624" i="5"/>
  <c r="K624" i="5"/>
  <c r="J624" i="5"/>
  <c r="I624" i="5"/>
  <c r="H624" i="5"/>
  <c r="G624" i="5"/>
  <c r="F624" i="5"/>
  <c r="E624" i="5"/>
  <c r="D624" i="5"/>
  <c r="C624" i="5"/>
  <c r="B624" i="5"/>
  <c r="M622" i="5"/>
  <c r="L622" i="5"/>
  <c r="K622" i="5"/>
  <c r="J622" i="5"/>
  <c r="I622" i="5"/>
  <c r="H622" i="5"/>
  <c r="G622" i="5"/>
  <c r="F622" i="5"/>
  <c r="E622" i="5"/>
  <c r="D622" i="5"/>
  <c r="C622" i="5"/>
  <c r="B622" i="5"/>
  <c r="O621" i="5"/>
  <c r="N607" i="5"/>
  <c r="M607" i="5"/>
  <c r="L607" i="5"/>
  <c r="K607" i="5"/>
  <c r="J607" i="5"/>
  <c r="I607" i="5"/>
  <c r="H607" i="5"/>
  <c r="G607" i="5"/>
  <c r="F607" i="5"/>
  <c r="E607" i="5"/>
  <c r="D607" i="5"/>
  <c r="C607" i="5"/>
  <c r="B607" i="5"/>
  <c r="N606" i="5"/>
  <c r="M606" i="5"/>
  <c r="L606" i="5"/>
  <c r="K606" i="5"/>
  <c r="J606" i="5"/>
  <c r="I606" i="5"/>
  <c r="H606" i="5"/>
  <c r="G606" i="5"/>
  <c r="F606" i="5"/>
  <c r="E606" i="5"/>
  <c r="D606" i="5"/>
  <c r="C606" i="5"/>
  <c r="B606" i="5"/>
  <c r="N605" i="5"/>
  <c r="M605" i="5"/>
  <c r="L605" i="5"/>
  <c r="K605" i="5"/>
  <c r="J605" i="5"/>
  <c r="I605" i="5"/>
  <c r="H605" i="5"/>
  <c r="G605" i="5"/>
  <c r="F605" i="5"/>
  <c r="E605" i="5"/>
  <c r="D605" i="5"/>
  <c r="C605" i="5"/>
  <c r="B605" i="5"/>
  <c r="N604" i="5"/>
  <c r="M604" i="5"/>
  <c r="L604" i="5"/>
  <c r="K604" i="5"/>
  <c r="J604" i="5"/>
  <c r="I604" i="5"/>
  <c r="H604" i="5"/>
  <c r="G604" i="5"/>
  <c r="F604" i="5"/>
  <c r="E604" i="5"/>
  <c r="D604" i="5"/>
  <c r="C604" i="5"/>
  <c r="B604" i="5"/>
  <c r="N602" i="5"/>
  <c r="M602" i="5"/>
  <c r="L602" i="5"/>
  <c r="K602" i="5"/>
  <c r="J602" i="5"/>
  <c r="I602" i="5"/>
  <c r="H602" i="5"/>
  <c r="G602" i="5"/>
  <c r="F602" i="5"/>
  <c r="E602" i="5"/>
  <c r="D602" i="5"/>
  <c r="C602" i="5"/>
  <c r="B602" i="5"/>
  <c r="N601" i="5"/>
  <c r="M601" i="5"/>
  <c r="L601" i="5"/>
  <c r="K601" i="5"/>
  <c r="J601" i="5"/>
  <c r="I601" i="5"/>
  <c r="H601" i="5"/>
  <c r="G601" i="5"/>
  <c r="F601" i="5"/>
  <c r="E601" i="5"/>
  <c r="D601" i="5"/>
  <c r="C601" i="5"/>
  <c r="B601" i="5"/>
  <c r="N600" i="5"/>
  <c r="M600" i="5"/>
  <c r="L600" i="5"/>
  <c r="K600" i="5"/>
  <c r="J600" i="5"/>
  <c r="I600" i="5"/>
  <c r="H600" i="5"/>
  <c r="G600" i="5"/>
  <c r="F600" i="5"/>
  <c r="E600" i="5"/>
  <c r="D600" i="5"/>
  <c r="C600" i="5"/>
  <c r="B600" i="5"/>
  <c r="N599" i="5"/>
  <c r="M599" i="5"/>
  <c r="L599" i="5"/>
  <c r="K599" i="5"/>
  <c r="J599" i="5"/>
  <c r="I599" i="5"/>
  <c r="H599" i="5"/>
  <c r="G599" i="5"/>
  <c r="F599" i="5"/>
  <c r="E599" i="5"/>
  <c r="D599" i="5"/>
  <c r="C599" i="5"/>
  <c r="B599" i="5"/>
  <c r="N597" i="5"/>
  <c r="M597" i="5"/>
  <c r="L597" i="5"/>
  <c r="K597" i="5"/>
  <c r="J597" i="5"/>
  <c r="I597" i="5"/>
  <c r="H597" i="5"/>
  <c r="G597" i="5"/>
  <c r="F597" i="5"/>
  <c r="E597" i="5"/>
  <c r="D597" i="5"/>
  <c r="C597" i="5"/>
  <c r="B597" i="5"/>
  <c r="N596" i="5"/>
  <c r="M596" i="5"/>
  <c r="L596" i="5"/>
  <c r="K596" i="5"/>
  <c r="J596" i="5"/>
  <c r="I596" i="5"/>
  <c r="H596" i="5"/>
  <c r="G596" i="5"/>
  <c r="F596" i="5"/>
  <c r="E596" i="5"/>
  <c r="D596" i="5"/>
  <c r="C596" i="5"/>
  <c r="B596" i="5"/>
  <c r="N595" i="5"/>
  <c r="M595" i="5"/>
  <c r="L595" i="5"/>
  <c r="K595" i="5"/>
  <c r="J595" i="5"/>
  <c r="I595" i="5"/>
  <c r="H595" i="5"/>
  <c r="G595" i="5"/>
  <c r="F595" i="5"/>
  <c r="E595" i="5"/>
  <c r="D595" i="5"/>
  <c r="C595" i="5"/>
  <c r="B595" i="5"/>
  <c r="N594" i="5"/>
  <c r="M594" i="5"/>
  <c r="L594" i="5"/>
  <c r="K594" i="5"/>
  <c r="J594" i="5"/>
  <c r="I594" i="5"/>
  <c r="H594" i="5"/>
  <c r="G594" i="5"/>
  <c r="F594" i="5"/>
  <c r="E594" i="5"/>
  <c r="D594" i="5"/>
  <c r="C594" i="5"/>
  <c r="B594" i="5"/>
  <c r="N587" i="5"/>
  <c r="M587" i="5"/>
  <c r="L587" i="5"/>
  <c r="K587" i="5"/>
  <c r="J587" i="5"/>
  <c r="I587" i="5"/>
  <c r="H587" i="5"/>
  <c r="G587" i="5"/>
  <c r="F587" i="5"/>
  <c r="E587" i="5"/>
  <c r="D587" i="5"/>
  <c r="C587" i="5"/>
  <c r="B587" i="5"/>
  <c r="N586" i="5"/>
  <c r="M586" i="5"/>
  <c r="L586" i="5"/>
  <c r="K586" i="5"/>
  <c r="J586" i="5"/>
  <c r="I586" i="5"/>
  <c r="H586" i="5"/>
  <c r="G586" i="5"/>
  <c r="F586" i="5"/>
  <c r="E586" i="5"/>
  <c r="D586" i="5"/>
  <c r="C586" i="5"/>
  <c r="B586" i="5"/>
  <c r="N585" i="5"/>
  <c r="M585" i="5"/>
  <c r="L585" i="5"/>
  <c r="K585" i="5"/>
  <c r="J585" i="5"/>
  <c r="I585" i="5"/>
  <c r="H585" i="5"/>
  <c r="G585" i="5"/>
  <c r="F585" i="5"/>
  <c r="E585" i="5"/>
  <c r="D585" i="5"/>
  <c r="C585" i="5"/>
  <c r="B585" i="5"/>
  <c r="N584" i="5"/>
  <c r="M584" i="5"/>
  <c r="L584" i="5"/>
  <c r="K584" i="5"/>
  <c r="J584" i="5"/>
  <c r="I584" i="5"/>
  <c r="H584" i="5"/>
  <c r="G584" i="5"/>
  <c r="F584" i="5"/>
  <c r="E584" i="5"/>
  <c r="D584" i="5"/>
  <c r="C584" i="5"/>
  <c r="B584" i="5"/>
  <c r="N582" i="5"/>
  <c r="N592" i="5" s="1"/>
  <c r="M582" i="5"/>
  <c r="M592" i="5" s="1"/>
  <c r="L582" i="5"/>
  <c r="L592" i="5" s="1"/>
  <c r="K582" i="5"/>
  <c r="K592" i="5" s="1"/>
  <c r="J582" i="5"/>
  <c r="J592" i="5" s="1"/>
  <c r="I582" i="5"/>
  <c r="I592" i="5" s="1"/>
  <c r="H582" i="5"/>
  <c r="H592" i="5" s="1"/>
  <c r="G582" i="5"/>
  <c r="G592" i="5" s="1"/>
  <c r="F582" i="5"/>
  <c r="F592" i="5" s="1"/>
  <c r="E582" i="5"/>
  <c r="E592" i="5" s="1"/>
  <c r="D582" i="5"/>
  <c r="D592" i="5" s="1"/>
  <c r="C582" i="5"/>
  <c r="C592" i="5" s="1"/>
  <c r="B582" i="5"/>
  <c r="B592" i="5" s="1"/>
  <c r="N581" i="5"/>
  <c r="N591" i="5" s="1"/>
  <c r="N575" i="5" s="1"/>
  <c r="M581" i="5"/>
  <c r="M591" i="5" s="1"/>
  <c r="L581" i="5"/>
  <c r="L591" i="5" s="1"/>
  <c r="K581" i="5"/>
  <c r="K591" i="5" s="1"/>
  <c r="J581" i="5"/>
  <c r="J591" i="5" s="1"/>
  <c r="I581" i="5"/>
  <c r="I591" i="5" s="1"/>
  <c r="H581" i="5"/>
  <c r="H591" i="5" s="1"/>
  <c r="G581" i="5"/>
  <c r="G591" i="5" s="1"/>
  <c r="F581" i="5"/>
  <c r="F591" i="5" s="1"/>
  <c r="E581" i="5"/>
  <c r="E591" i="5" s="1"/>
  <c r="D581" i="5"/>
  <c r="D591" i="5" s="1"/>
  <c r="C581" i="5"/>
  <c r="C591" i="5" s="1"/>
  <c r="B581" i="5"/>
  <c r="B591" i="5" s="1"/>
  <c r="N580" i="5"/>
  <c r="N590" i="5" s="1"/>
  <c r="M580" i="5"/>
  <c r="M590" i="5" s="1"/>
  <c r="L580" i="5"/>
  <c r="L590" i="5" s="1"/>
  <c r="K580" i="5"/>
  <c r="K590" i="5" s="1"/>
  <c r="K574" i="5" s="1"/>
  <c r="J580" i="5"/>
  <c r="J590" i="5" s="1"/>
  <c r="I580" i="5"/>
  <c r="I590" i="5" s="1"/>
  <c r="H580" i="5"/>
  <c r="H590" i="5" s="1"/>
  <c r="G580" i="5"/>
  <c r="G590" i="5" s="1"/>
  <c r="F580" i="5"/>
  <c r="F590" i="5" s="1"/>
  <c r="E580" i="5"/>
  <c r="E590" i="5" s="1"/>
  <c r="D580" i="5"/>
  <c r="D590" i="5" s="1"/>
  <c r="C580" i="5"/>
  <c r="C590" i="5" s="1"/>
  <c r="B580" i="5"/>
  <c r="B590" i="5" s="1"/>
  <c r="N579" i="5"/>
  <c r="N589" i="5" s="1"/>
  <c r="M579" i="5"/>
  <c r="M589" i="5" s="1"/>
  <c r="L579" i="5"/>
  <c r="L589" i="5" s="1"/>
  <c r="K579" i="5"/>
  <c r="K589" i="5" s="1"/>
  <c r="J579" i="5"/>
  <c r="J589" i="5" s="1"/>
  <c r="I579" i="5"/>
  <c r="I589" i="5" s="1"/>
  <c r="H579" i="5"/>
  <c r="H589" i="5" s="1"/>
  <c r="H573" i="5" s="1"/>
  <c r="G579" i="5"/>
  <c r="G589" i="5" s="1"/>
  <c r="F579" i="5"/>
  <c r="F589" i="5" s="1"/>
  <c r="E579" i="5"/>
  <c r="E589" i="5" s="1"/>
  <c r="D579" i="5"/>
  <c r="D589" i="5" s="1"/>
  <c r="C579" i="5"/>
  <c r="C589" i="5" s="1"/>
  <c r="B579" i="5"/>
  <c r="B589" i="5" s="1"/>
  <c r="N570" i="5"/>
  <c r="N576" i="5" s="1"/>
  <c r="M570" i="5"/>
  <c r="L570" i="5"/>
  <c r="K570" i="5"/>
  <c r="J570" i="5"/>
  <c r="I570" i="5"/>
  <c r="H570" i="5"/>
  <c r="G570" i="5"/>
  <c r="F570" i="5"/>
  <c r="E570" i="5"/>
  <c r="D570" i="5"/>
  <c r="C570" i="5"/>
  <c r="B570" i="5"/>
  <c r="N569" i="5"/>
  <c r="M569" i="5"/>
  <c r="L569" i="5"/>
  <c r="K569" i="5"/>
  <c r="K575" i="5" s="1"/>
  <c r="J569" i="5"/>
  <c r="I569" i="5"/>
  <c r="H569" i="5"/>
  <c r="G569" i="5"/>
  <c r="F569" i="5"/>
  <c r="F575" i="5" s="1"/>
  <c r="E569" i="5"/>
  <c r="D569" i="5"/>
  <c r="C569" i="5"/>
  <c r="B569" i="5"/>
  <c r="N568" i="5"/>
  <c r="M568" i="5"/>
  <c r="L568" i="5"/>
  <c r="K568" i="5"/>
  <c r="J568" i="5"/>
  <c r="I568" i="5"/>
  <c r="H568" i="5"/>
  <c r="H574" i="5" s="1"/>
  <c r="G568" i="5"/>
  <c r="F568" i="5"/>
  <c r="E568" i="5"/>
  <c r="D568" i="5"/>
  <c r="C568" i="5"/>
  <c r="B568" i="5"/>
  <c r="N567" i="5"/>
  <c r="M567" i="5"/>
  <c r="L567" i="5"/>
  <c r="K567" i="5"/>
  <c r="J567" i="5"/>
  <c r="I567" i="5"/>
  <c r="H567" i="5"/>
  <c r="G567" i="5"/>
  <c r="F567" i="5"/>
  <c r="E567" i="5"/>
  <c r="D567" i="5"/>
  <c r="C567" i="5"/>
  <c r="B567" i="5"/>
  <c r="N565" i="5"/>
  <c r="M565" i="5"/>
  <c r="L565" i="5"/>
  <c r="K565" i="5"/>
  <c r="J565" i="5"/>
  <c r="I565" i="5"/>
  <c r="H565" i="5"/>
  <c r="G565" i="5"/>
  <c r="F565" i="5"/>
  <c r="E565" i="5"/>
  <c r="D565" i="5"/>
  <c r="C565" i="5"/>
  <c r="B565" i="5"/>
  <c r="N564" i="5"/>
  <c r="M564" i="5"/>
  <c r="L564" i="5"/>
  <c r="K564" i="5"/>
  <c r="J564" i="5"/>
  <c r="I564" i="5"/>
  <c r="H564" i="5"/>
  <c r="G564" i="5"/>
  <c r="F564" i="5"/>
  <c r="E564" i="5"/>
  <c r="D564" i="5"/>
  <c r="C564" i="5"/>
  <c r="B564" i="5"/>
  <c r="N563" i="5"/>
  <c r="M563" i="5"/>
  <c r="L563" i="5"/>
  <c r="K563" i="5"/>
  <c r="J563" i="5"/>
  <c r="I563" i="5"/>
  <c r="H563" i="5"/>
  <c r="G563" i="5"/>
  <c r="F563" i="5"/>
  <c r="E563" i="5"/>
  <c r="D563" i="5"/>
  <c r="C563" i="5"/>
  <c r="B563" i="5"/>
  <c r="N562" i="5"/>
  <c r="M562" i="5"/>
  <c r="L562" i="5"/>
  <c r="K562" i="5"/>
  <c r="J562" i="5"/>
  <c r="I562" i="5"/>
  <c r="H562" i="5"/>
  <c r="G562" i="5"/>
  <c r="F562" i="5"/>
  <c r="E562" i="5"/>
  <c r="D562" i="5"/>
  <c r="C562" i="5"/>
  <c r="B562" i="5"/>
  <c r="N560" i="5"/>
  <c r="M560" i="5"/>
  <c r="L560" i="5"/>
  <c r="K560" i="5"/>
  <c r="J560" i="5"/>
  <c r="I560" i="5"/>
  <c r="H560" i="5"/>
  <c r="G560" i="5"/>
  <c r="F560" i="5"/>
  <c r="E560" i="5"/>
  <c r="D560" i="5"/>
  <c r="C560" i="5"/>
  <c r="B560" i="5"/>
  <c r="N559" i="5"/>
  <c r="M559" i="5"/>
  <c r="L559" i="5"/>
  <c r="K559" i="5"/>
  <c r="J559" i="5"/>
  <c r="I559" i="5"/>
  <c r="H559" i="5"/>
  <c r="G559" i="5"/>
  <c r="F559" i="5"/>
  <c r="E559" i="5"/>
  <c r="D559" i="5"/>
  <c r="C559" i="5"/>
  <c r="B559" i="5"/>
  <c r="N558" i="5"/>
  <c r="M558" i="5"/>
  <c r="L558" i="5"/>
  <c r="K558" i="5"/>
  <c r="J558" i="5"/>
  <c r="I558" i="5"/>
  <c r="H558" i="5"/>
  <c r="G558" i="5"/>
  <c r="F558" i="5"/>
  <c r="E558" i="5"/>
  <c r="D558" i="5"/>
  <c r="C558" i="5"/>
  <c r="B558" i="5"/>
  <c r="N557" i="5"/>
  <c r="M557" i="5"/>
  <c r="L557" i="5"/>
  <c r="K557" i="5"/>
  <c r="J557" i="5"/>
  <c r="I557" i="5"/>
  <c r="H557" i="5"/>
  <c r="G557" i="5"/>
  <c r="F557" i="5"/>
  <c r="E557" i="5"/>
  <c r="D557" i="5"/>
  <c r="C557" i="5"/>
  <c r="B557" i="5"/>
  <c r="N554" i="5"/>
  <c r="M554" i="5"/>
  <c r="L554" i="5"/>
  <c r="K554" i="5"/>
  <c r="J554" i="5"/>
  <c r="I554" i="5"/>
  <c r="H554" i="5"/>
  <c r="G554" i="5"/>
  <c r="F554" i="5"/>
  <c r="E554" i="5"/>
  <c r="D554" i="5"/>
  <c r="C554" i="5"/>
  <c r="B554" i="5"/>
  <c r="N553" i="5"/>
  <c r="M553" i="5"/>
  <c r="L553" i="5"/>
  <c r="K553" i="5"/>
  <c r="J553" i="5"/>
  <c r="I553" i="5"/>
  <c r="H553" i="5"/>
  <c r="G553" i="5"/>
  <c r="F553" i="5"/>
  <c r="E553" i="5"/>
  <c r="D553" i="5"/>
  <c r="C553" i="5"/>
  <c r="B553" i="5"/>
  <c r="N552" i="5"/>
  <c r="M552" i="5"/>
  <c r="L552" i="5"/>
  <c r="K552" i="5"/>
  <c r="J552" i="5"/>
  <c r="I552" i="5"/>
  <c r="H552" i="5"/>
  <c r="G552" i="5"/>
  <c r="F552" i="5"/>
  <c r="E552" i="5"/>
  <c r="D552" i="5"/>
  <c r="C552" i="5"/>
  <c r="B552" i="5"/>
  <c r="N551" i="5"/>
  <c r="M551" i="5"/>
  <c r="L551" i="5"/>
  <c r="K551" i="5"/>
  <c r="J551" i="5"/>
  <c r="I551" i="5"/>
  <c r="H551" i="5"/>
  <c r="G551" i="5"/>
  <c r="F551" i="5"/>
  <c r="E551" i="5"/>
  <c r="D551" i="5"/>
  <c r="C551" i="5"/>
  <c r="B551" i="5"/>
  <c r="N545" i="5"/>
  <c r="M545" i="5"/>
  <c r="L545" i="5"/>
  <c r="K545" i="5"/>
  <c r="J545" i="5"/>
  <c r="I545" i="5"/>
  <c r="H545" i="5"/>
  <c r="G545" i="5"/>
  <c r="F545" i="5"/>
  <c r="E545" i="5"/>
  <c r="D545" i="5"/>
  <c r="C545" i="5"/>
  <c r="B545" i="5"/>
  <c r="N544" i="5"/>
  <c r="M544" i="5"/>
  <c r="L544" i="5"/>
  <c r="K544" i="5"/>
  <c r="J544" i="5"/>
  <c r="I544" i="5"/>
  <c r="H544" i="5"/>
  <c r="G544" i="5"/>
  <c r="F544" i="5"/>
  <c r="E544" i="5"/>
  <c r="D544" i="5"/>
  <c r="C544" i="5"/>
  <c r="B544" i="5"/>
  <c r="N543" i="5"/>
  <c r="M543" i="5"/>
  <c r="L543" i="5"/>
  <c r="K543" i="5"/>
  <c r="J543" i="5"/>
  <c r="I543" i="5"/>
  <c r="H543" i="5"/>
  <c r="G543" i="5"/>
  <c r="F543" i="5"/>
  <c r="E543" i="5"/>
  <c r="D543" i="5"/>
  <c r="C543" i="5"/>
  <c r="B543" i="5"/>
  <c r="N542" i="5"/>
  <c r="M542" i="5"/>
  <c r="L542" i="5"/>
  <c r="K542" i="5"/>
  <c r="J542" i="5"/>
  <c r="J546" i="5" s="1"/>
  <c r="I542" i="5"/>
  <c r="I546" i="5" s="1"/>
  <c r="H542" i="5"/>
  <c r="G542" i="5"/>
  <c r="F542" i="5"/>
  <c r="E542" i="5"/>
  <c r="D542" i="5"/>
  <c r="C542" i="5"/>
  <c r="B542" i="5"/>
  <c r="N539" i="5"/>
  <c r="N538" i="5"/>
  <c r="M538" i="5"/>
  <c r="L538" i="5"/>
  <c r="K538" i="5"/>
  <c r="J538" i="5"/>
  <c r="I538" i="5"/>
  <c r="H538" i="5"/>
  <c r="G538" i="5"/>
  <c r="F538" i="5"/>
  <c r="E538" i="5"/>
  <c r="D538" i="5"/>
  <c r="C538" i="5"/>
  <c r="B538" i="5"/>
  <c r="N537" i="5"/>
  <c r="M537" i="5"/>
  <c r="L537" i="5"/>
  <c r="K537" i="5"/>
  <c r="J537" i="5"/>
  <c r="I537" i="5"/>
  <c r="H537" i="5"/>
  <c r="G537" i="5"/>
  <c r="F537" i="5"/>
  <c r="E537" i="5"/>
  <c r="D537" i="5"/>
  <c r="C537" i="5"/>
  <c r="B537" i="5"/>
  <c r="N536" i="5"/>
  <c r="M536" i="5"/>
  <c r="L536" i="5"/>
  <c r="K536" i="5"/>
  <c r="J536" i="5"/>
  <c r="I536" i="5"/>
  <c r="H536" i="5"/>
  <c r="G536" i="5"/>
  <c r="F536" i="5"/>
  <c r="E536" i="5"/>
  <c r="D536" i="5"/>
  <c r="C536" i="5"/>
  <c r="B536" i="5"/>
  <c r="N535" i="5"/>
  <c r="M535" i="5"/>
  <c r="L535" i="5"/>
  <c r="K535" i="5"/>
  <c r="J535" i="5"/>
  <c r="I535" i="5"/>
  <c r="I539" i="5" s="1"/>
  <c r="H535" i="5"/>
  <c r="G535" i="5"/>
  <c r="F535" i="5"/>
  <c r="F539" i="5" s="1"/>
  <c r="E535" i="5"/>
  <c r="D535" i="5"/>
  <c r="C535" i="5"/>
  <c r="B535" i="5"/>
  <c r="N524" i="5"/>
  <c r="M524" i="5"/>
  <c r="L524" i="5"/>
  <c r="K524" i="5"/>
  <c r="J524" i="5"/>
  <c r="I524" i="5"/>
  <c r="H524" i="5"/>
  <c r="G524" i="5"/>
  <c r="F524" i="5"/>
  <c r="E524" i="5"/>
  <c r="D524" i="5"/>
  <c r="C524" i="5"/>
  <c r="B524" i="5"/>
  <c r="N523" i="5"/>
  <c r="N525" i="5" s="1"/>
  <c r="M523" i="5"/>
  <c r="L523" i="5"/>
  <c r="K523" i="5"/>
  <c r="J523" i="5"/>
  <c r="I523" i="5"/>
  <c r="H523" i="5"/>
  <c r="G523" i="5"/>
  <c r="F523" i="5"/>
  <c r="E523" i="5"/>
  <c r="D523" i="5"/>
  <c r="C523" i="5"/>
  <c r="B523" i="5"/>
  <c r="N522" i="5"/>
  <c r="M522" i="5"/>
  <c r="L522" i="5"/>
  <c r="K522" i="5"/>
  <c r="J522" i="5"/>
  <c r="I522" i="5"/>
  <c r="H522" i="5"/>
  <c r="G522" i="5"/>
  <c r="F522" i="5"/>
  <c r="E522" i="5"/>
  <c r="D522" i="5"/>
  <c r="C522" i="5"/>
  <c r="B522" i="5"/>
  <c r="N521" i="5"/>
  <c r="M521" i="5"/>
  <c r="L521" i="5"/>
  <c r="L525" i="5" s="1"/>
  <c r="K521" i="5"/>
  <c r="J521" i="5"/>
  <c r="I521" i="5"/>
  <c r="H521" i="5"/>
  <c r="H525" i="5" s="1"/>
  <c r="G521" i="5"/>
  <c r="F521" i="5"/>
  <c r="E521" i="5"/>
  <c r="D521" i="5"/>
  <c r="D525" i="5" s="1"/>
  <c r="C521" i="5"/>
  <c r="B521" i="5"/>
  <c r="N500" i="5"/>
  <c r="N493" i="5"/>
  <c r="M493" i="5"/>
  <c r="L493" i="5"/>
  <c r="K493" i="5"/>
  <c r="J493" i="5"/>
  <c r="I493" i="5"/>
  <c r="H493" i="5"/>
  <c r="G493" i="5"/>
  <c r="F493" i="5"/>
  <c r="E493" i="5"/>
  <c r="D493" i="5"/>
  <c r="C493" i="5"/>
  <c r="B493" i="5"/>
  <c r="N492" i="5"/>
  <c r="M492" i="5"/>
  <c r="L492" i="5"/>
  <c r="K492" i="5"/>
  <c r="J492" i="5"/>
  <c r="I492" i="5"/>
  <c r="H492" i="5"/>
  <c r="G492" i="5"/>
  <c r="F492" i="5"/>
  <c r="E492" i="5"/>
  <c r="D492" i="5"/>
  <c r="C492" i="5"/>
  <c r="B492" i="5"/>
  <c r="N491" i="5"/>
  <c r="N494" i="5" s="1"/>
  <c r="M491" i="5"/>
  <c r="L491" i="5"/>
  <c r="K491" i="5"/>
  <c r="J491" i="5"/>
  <c r="I491" i="5"/>
  <c r="H491" i="5"/>
  <c r="G491" i="5"/>
  <c r="F491" i="5"/>
  <c r="E491" i="5"/>
  <c r="D491" i="5"/>
  <c r="C491" i="5"/>
  <c r="B491" i="5"/>
  <c r="N490" i="5"/>
  <c r="M490" i="5"/>
  <c r="L490" i="5"/>
  <c r="L494" i="5" s="1"/>
  <c r="K490" i="5"/>
  <c r="J490" i="5"/>
  <c r="I490" i="5"/>
  <c r="H490" i="5"/>
  <c r="H494" i="5" s="1"/>
  <c r="G490" i="5"/>
  <c r="F490" i="5"/>
  <c r="E490" i="5"/>
  <c r="D490" i="5"/>
  <c r="D494" i="5" s="1"/>
  <c r="C490" i="5"/>
  <c r="C494" i="5" s="1"/>
  <c r="B490" i="5"/>
  <c r="N485" i="5"/>
  <c r="M485" i="5"/>
  <c r="L485" i="5"/>
  <c r="K485" i="5"/>
  <c r="J485" i="5"/>
  <c r="I485" i="5"/>
  <c r="H485" i="5"/>
  <c r="G485" i="5"/>
  <c r="F485" i="5"/>
  <c r="E485" i="5"/>
  <c r="D485" i="5"/>
  <c r="C485" i="5"/>
  <c r="B485" i="5"/>
  <c r="N484" i="5"/>
  <c r="M484" i="5"/>
  <c r="L484" i="5"/>
  <c r="K484" i="5"/>
  <c r="J484" i="5"/>
  <c r="I484" i="5"/>
  <c r="H484" i="5"/>
  <c r="G484" i="5"/>
  <c r="F484" i="5"/>
  <c r="E484" i="5"/>
  <c r="D484" i="5"/>
  <c r="C484" i="5"/>
  <c r="B484" i="5"/>
  <c r="N483" i="5"/>
  <c r="M483" i="5"/>
  <c r="L483" i="5"/>
  <c r="K483" i="5"/>
  <c r="J483" i="5"/>
  <c r="I483" i="5"/>
  <c r="H483" i="5"/>
  <c r="G483" i="5"/>
  <c r="F483" i="5"/>
  <c r="E483" i="5"/>
  <c r="D483" i="5"/>
  <c r="C483" i="5"/>
  <c r="B483" i="5"/>
  <c r="N482" i="5"/>
  <c r="M482" i="5"/>
  <c r="L482" i="5"/>
  <c r="K482" i="5"/>
  <c r="J482" i="5"/>
  <c r="I482" i="5"/>
  <c r="H482" i="5"/>
  <c r="G482" i="5"/>
  <c r="F482" i="5"/>
  <c r="E482" i="5"/>
  <c r="D482" i="5"/>
  <c r="C482" i="5"/>
  <c r="B482" i="5"/>
  <c r="N477" i="5"/>
  <c r="M477" i="5"/>
  <c r="L477" i="5"/>
  <c r="K477" i="5"/>
  <c r="J477" i="5"/>
  <c r="I477" i="5"/>
  <c r="H477" i="5"/>
  <c r="G477" i="5"/>
  <c r="F477" i="5"/>
  <c r="E477" i="5"/>
  <c r="D477" i="5"/>
  <c r="C477" i="5"/>
  <c r="B477" i="5"/>
  <c r="N476" i="5"/>
  <c r="M476" i="5"/>
  <c r="L476" i="5"/>
  <c r="K476" i="5"/>
  <c r="J476" i="5"/>
  <c r="J478" i="5" s="1"/>
  <c r="I476" i="5"/>
  <c r="H476" i="5"/>
  <c r="G476" i="5"/>
  <c r="F476" i="5"/>
  <c r="E476" i="5"/>
  <c r="D476" i="5"/>
  <c r="C476" i="5"/>
  <c r="B476" i="5"/>
  <c r="N475" i="5"/>
  <c r="N478" i="5" s="1"/>
  <c r="M475" i="5"/>
  <c r="L475" i="5"/>
  <c r="K475" i="5"/>
  <c r="J475" i="5"/>
  <c r="I475" i="5"/>
  <c r="H475" i="5"/>
  <c r="G475" i="5"/>
  <c r="F475" i="5"/>
  <c r="F478" i="5" s="1"/>
  <c r="E475" i="5"/>
  <c r="D475" i="5"/>
  <c r="C475" i="5"/>
  <c r="B475" i="5"/>
  <c r="N474" i="5"/>
  <c r="M474" i="5"/>
  <c r="L474" i="5"/>
  <c r="L478" i="5" s="1"/>
  <c r="K474" i="5"/>
  <c r="J474" i="5"/>
  <c r="I474" i="5"/>
  <c r="H474" i="5"/>
  <c r="H478" i="5" s="1"/>
  <c r="G474" i="5"/>
  <c r="F474" i="5"/>
  <c r="E474" i="5"/>
  <c r="D474" i="5"/>
  <c r="D478" i="5" s="1"/>
  <c r="C474" i="5"/>
  <c r="C478" i="5" s="1"/>
  <c r="B474" i="5"/>
  <c r="J468" i="5"/>
  <c r="I466" i="5"/>
  <c r="H466" i="5"/>
  <c r="F465" i="5"/>
  <c r="N460" i="5"/>
  <c r="M460" i="5"/>
  <c r="L460" i="5"/>
  <c r="K460" i="5"/>
  <c r="J460" i="5"/>
  <c r="I460" i="5"/>
  <c r="H460" i="5"/>
  <c r="G460" i="5"/>
  <c r="F460" i="5"/>
  <c r="E460" i="5"/>
  <c r="D460" i="5"/>
  <c r="C460" i="5"/>
  <c r="B460" i="5"/>
  <c r="N459" i="5"/>
  <c r="M459" i="5"/>
  <c r="M461" i="5" s="1"/>
  <c r="L459" i="5"/>
  <c r="K459" i="5"/>
  <c r="J459" i="5"/>
  <c r="I459" i="5"/>
  <c r="H459" i="5"/>
  <c r="G459" i="5"/>
  <c r="F459" i="5"/>
  <c r="E459" i="5"/>
  <c r="E461" i="5" s="1"/>
  <c r="D459" i="5"/>
  <c r="C459" i="5"/>
  <c r="B459" i="5"/>
  <c r="N458" i="5"/>
  <c r="N461" i="5" s="1"/>
  <c r="M458" i="5"/>
  <c r="L458" i="5"/>
  <c r="K458" i="5"/>
  <c r="J458" i="5"/>
  <c r="J461" i="5" s="1"/>
  <c r="I458" i="5"/>
  <c r="H458" i="5"/>
  <c r="G458" i="5"/>
  <c r="F458" i="5"/>
  <c r="E458" i="5"/>
  <c r="D458" i="5"/>
  <c r="C458" i="5"/>
  <c r="B458" i="5"/>
  <c r="N457" i="5"/>
  <c r="M457" i="5"/>
  <c r="L457" i="5"/>
  <c r="K457" i="5"/>
  <c r="K461" i="5" s="1"/>
  <c r="J457" i="5"/>
  <c r="I457" i="5"/>
  <c r="H457" i="5"/>
  <c r="G457" i="5"/>
  <c r="G461" i="5" s="1"/>
  <c r="F457" i="5"/>
  <c r="E457" i="5"/>
  <c r="D457" i="5"/>
  <c r="C457" i="5"/>
  <c r="C461" i="5" s="1"/>
  <c r="B457" i="5"/>
  <c r="B453" i="5"/>
  <c r="G452" i="5"/>
  <c r="E450" i="5"/>
  <c r="N447" i="5"/>
  <c r="M447" i="5"/>
  <c r="L447" i="5"/>
  <c r="K447" i="5"/>
  <c r="J447" i="5"/>
  <c r="I447" i="5"/>
  <c r="I453" i="5" s="1"/>
  <c r="H447" i="5"/>
  <c r="G447" i="5"/>
  <c r="F447" i="5"/>
  <c r="E447" i="5"/>
  <c r="D447" i="5"/>
  <c r="C447" i="5"/>
  <c r="B447" i="5"/>
  <c r="N446" i="5"/>
  <c r="M446" i="5"/>
  <c r="L446" i="5"/>
  <c r="K446" i="5"/>
  <c r="J446" i="5"/>
  <c r="I446" i="5"/>
  <c r="H446" i="5"/>
  <c r="G446" i="5"/>
  <c r="F446" i="5"/>
  <c r="E446" i="5"/>
  <c r="D446" i="5"/>
  <c r="C446" i="5"/>
  <c r="B446" i="5"/>
  <c r="N445" i="5"/>
  <c r="M445" i="5"/>
  <c r="L445" i="5"/>
  <c r="K445" i="5"/>
  <c r="J445" i="5"/>
  <c r="I445" i="5"/>
  <c r="H445" i="5"/>
  <c r="G445" i="5"/>
  <c r="G451" i="5" s="1"/>
  <c r="F445" i="5"/>
  <c r="E445" i="5"/>
  <c r="D445" i="5"/>
  <c r="C445" i="5"/>
  <c r="B445" i="5"/>
  <c r="N444" i="5"/>
  <c r="M444" i="5"/>
  <c r="L444" i="5"/>
  <c r="K444" i="5"/>
  <c r="J444" i="5"/>
  <c r="I444" i="5"/>
  <c r="H444" i="5"/>
  <c r="G444" i="5"/>
  <c r="F444" i="5"/>
  <c r="E444" i="5"/>
  <c r="D444" i="5"/>
  <c r="C444" i="5"/>
  <c r="B444" i="5"/>
  <c r="N440" i="5"/>
  <c r="N468" i="5" s="1"/>
  <c r="M440" i="5"/>
  <c r="M468" i="5" s="1"/>
  <c r="L440" i="5"/>
  <c r="L468" i="5" s="1"/>
  <c r="K440" i="5"/>
  <c r="K468" i="5" s="1"/>
  <c r="J440" i="5"/>
  <c r="J453" i="5" s="1"/>
  <c r="I440" i="5"/>
  <c r="I468" i="5" s="1"/>
  <c r="H440" i="5"/>
  <c r="H468" i="5" s="1"/>
  <c r="G440" i="5"/>
  <c r="F440" i="5"/>
  <c r="F468" i="5" s="1"/>
  <c r="E440" i="5"/>
  <c r="E468" i="5" s="1"/>
  <c r="D440" i="5"/>
  <c r="D468" i="5" s="1"/>
  <c r="C440" i="5"/>
  <c r="C468" i="5" s="1"/>
  <c r="B440" i="5"/>
  <c r="B468" i="5" s="1"/>
  <c r="N439" i="5"/>
  <c r="N467" i="5" s="1"/>
  <c r="M439" i="5"/>
  <c r="M467" i="5" s="1"/>
  <c r="L439" i="5"/>
  <c r="L467" i="5" s="1"/>
  <c r="K439" i="5"/>
  <c r="K452" i="5" s="1"/>
  <c r="J439" i="5"/>
  <c r="J467" i="5" s="1"/>
  <c r="I439" i="5"/>
  <c r="I467" i="5" s="1"/>
  <c r="H439" i="5"/>
  <c r="H467" i="5" s="1"/>
  <c r="G439" i="5"/>
  <c r="G467" i="5" s="1"/>
  <c r="F439" i="5"/>
  <c r="F467" i="5" s="1"/>
  <c r="E439" i="5"/>
  <c r="E467" i="5" s="1"/>
  <c r="D439" i="5"/>
  <c r="C439" i="5"/>
  <c r="C467" i="5" s="1"/>
  <c r="B439" i="5"/>
  <c r="B467" i="5" s="1"/>
  <c r="N438" i="5"/>
  <c r="N441" i="5" s="1"/>
  <c r="M438" i="5"/>
  <c r="L438" i="5"/>
  <c r="L466" i="5" s="1"/>
  <c r="K438" i="5"/>
  <c r="J438" i="5"/>
  <c r="J466" i="5" s="1"/>
  <c r="J506" i="5" s="1"/>
  <c r="I438" i="5"/>
  <c r="H438" i="5"/>
  <c r="G438" i="5"/>
  <c r="G466" i="5" s="1"/>
  <c r="F438" i="5"/>
  <c r="F466" i="5" s="1"/>
  <c r="E438" i="5"/>
  <c r="D438" i="5"/>
  <c r="D466" i="5" s="1"/>
  <c r="C438" i="5"/>
  <c r="C466" i="5" s="1"/>
  <c r="B438" i="5"/>
  <c r="B466" i="5" s="1"/>
  <c r="B506" i="5" s="1"/>
  <c r="N437" i="5"/>
  <c r="M437" i="5"/>
  <c r="L437" i="5"/>
  <c r="L465" i="5" s="1"/>
  <c r="K437" i="5"/>
  <c r="K465" i="5" s="1"/>
  <c r="J437" i="5"/>
  <c r="J465" i="5" s="1"/>
  <c r="I437" i="5"/>
  <c r="I465" i="5" s="1"/>
  <c r="H437" i="5"/>
  <c r="G437" i="5"/>
  <c r="G441" i="5" s="1"/>
  <c r="F437" i="5"/>
  <c r="E437" i="5"/>
  <c r="E465" i="5" s="1"/>
  <c r="D437" i="5"/>
  <c r="D465" i="5" s="1"/>
  <c r="C437" i="5"/>
  <c r="C465" i="5" s="1"/>
  <c r="B437" i="5"/>
  <c r="B465" i="5" s="1"/>
  <c r="N433" i="5"/>
  <c r="N618" i="5" s="1"/>
  <c r="N625" i="5" s="1"/>
  <c r="M433" i="5"/>
  <c r="M618" i="5" s="1"/>
  <c r="M625" i="5" s="1"/>
  <c r="L433" i="5"/>
  <c r="K433" i="5"/>
  <c r="K618" i="5" s="1"/>
  <c r="K625" i="5" s="1"/>
  <c r="J433" i="5"/>
  <c r="J618" i="5" s="1"/>
  <c r="J625" i="5" s="1"/>
  <c r="I433" i="5"/>
  <c r="I618" i="5" s="1"/>
  <c r="I625" i="5" s="1"/>
  <c r="H433" i="5"/>
  <c r="G433" i="5"/>
  <c r="G618" i="5" s="1"/>
  <c r="G625" i="5" s="1"/>
  <c r="F433" i="5"/>
  <c r="F618" i="5" s="1"/>
  <c r="F625" i="5" s="1"/>
  <c r="E433" i="5"/>
  <c r="E618" i="5" s="1"/>
  <c r="E625" i="5" s="1"/>
  <c r="D433" i="5"/>
  <c r="C433" i="5"/>
  <c r="C618" i="5" s="1"/>
  <c r="B433" i="5"/>
  <c r="B618" i="5" s="1"/>
  <c r="B625" i="5" s="1"/>
  <c r="N432" i="5"/>
  <c r="M432" i="5"/>
  <c r="L432" i="5"/>
  <c r="K432" i="5"/>
  <c r="J432" i="5"/>
  <c r="I432" i="5"/>
  <c r="H432" i="5"/>
  <c r="G432" i="5"/>
  <c r="F432" i="5"/>
  <c r="E432" i="5"/>
  <c r="D432" i="5"/>
  <c r="C432" i="5"/>
  <c r="B432" i="5"/>
  <c r="N431" i="5"/>
  <c r="M431" i="5"/>
  <c r="L431" i="5"/>
  <c r="K431" i="5"/>
  <c r="J431" i="5"/>
  <c r="I431" i="5"/>
  <c r="H431" i="5"/>
  <c r="G431" i="5"/>
  <c r="F431" i="5"/>
  <c r="E431" i="5"/>
  <c r="D431" i="5"/>
  <c r="C431" i="5"/>
  <c r="B431" i="5"/>
  <c r="N430" i="5"/>
  <c r="M430" i="5"/>
  <c r="L430" i="5"/>
  <c r="K430" i="5"/>
  <c r="J430" i="5"/>
  <c r="I430" i="5"/>
  <c r="H430" i="5"/>
  <c r="G430" i="5"/>
  <c r="F430" i="5"/>
  <c r="E430" i="5"/>
  <c r="D430" i="5"/>
  <c r="C430" i="5"/>
  <c r="B430" i="5"/>
  <c r="N427" i="5"/>
  <c r="M427" i="5"/>
  <c r="L427" i="5"/>
  <c r="K427" i="5"/>
  <c r="J427" i="5"/>
  <c r="I427" i="5"/>
  <c r="H427" i="5"/>
  <c r="G427" i="5"/>
  <c r="F427" i="5"/>
  <c r="E427" i="5"/>
  <c r="D427" i="5"/>
  <c r="C427" i="5"/>
  <c r="B427" i="5"/>
  <c r="N426" i="5"/>
  <c r="M426" i="5"/>
  <c r="L426" i="5"/>
  <c r="K426" i="5"/>
  <c r="J426" i="5"/>
  <c r="I426" i="5"/>
  <c r="H426" i="5"/>
  <c r="G426" i="5"/>
  <c r="F426" i="5"/>
  <c r="E426" i="5"/>
  <c r="D426" i="5"/>
  <c r="C426" i="5"/>
  <c r="B426" i="5"/>
  <c r="N425" i="5"/>
  <c r="M425" i="5"/>
  <c r="L425" i="5"/>
  <c r="K425" i="5"/>
  <c r="J425" i="5"/>
  <c r="I425" i="5"/>
  <c r="H425" i="5"/>
  <c r="G425" i="5"/>
  <c r="F425" i="5"/>
  <c r="E425" i="5"/>
  <c r="D425" i="5"/>
  <c r="C425" i="5"/>
  <c r="B425" i="5"/>
  <c r="N424" i="5"/>
  <c r="M424" i="5"/>
  <c r="L424" i="5"/>
  <c r="K424" i="5"/>
  <c r="J424" i="5"/>
  <c r="I424" i="5"/>
  <c r="H424" i="5"/>
  <c r="G424" i="5"/>
  <c r="F424" i="5"/>
  <c r="E424" i="5"/>
  <c r="D424" i="5"/>
  <c r="C424" i="5"/>
  <c r="B424" i="5"/>
  <c r="N420" i="5"/>
  <c r="M420" i="5"/>
  <c r="L420" i="5"/>
  <c r="K420" i="5"/>
  <c r="J420" i="5"/>
  <c r="I420" i="5"/>
  <c r="H420" i="5"/>
  <c r="G420" i="5"/>
  <c r="F420" i="5"/>
  <c r="E420" i="5"/>
  <c r="D420" i="5"/>
  <c r="C420" i="5"/>
  <c r="B420" i="5"/>
  <c r="N419" i="5"/>
  <c r="M419" i="5"/>
  <c r="L419" i="5"/>
  <c r="K419" i="5"/>
  <c r="J419" i="5"/>
  <c r="I419" i="5"/>
  <c r="H419" i="5"/>
  <c r="G419" i="5"/>
  <c r="F419" i="5"/>
  <c r="E419" i="5"/>
  <c r="D419" i="5"/>
  <c r="C419" i="5"/>
  <c r="B419" i="5"/>
  <c r="N418" i="5"/>
  <c r="M418" i="5"/>
  <c r="L418" i="5"/>
  <c r="K418" i="5"/>
  <c r="J418" i="5"/>
  <c r="I418" i="5"/>
  <c r="H418" i="5"/>
  <c r="G418" i="5"/>
  <c r="F418" i="5"/>
  <c r="E418" i="5"/>
  <c r="D418" i="5"/>
  <c r="C418" i="5"/>
  <c r="B418" i="5"/>
  <c r="N417" i="5"/>
  <c r="M417" i="5"/>
  <c r="L417" i="5"/>
  <c r="K417" i="5"/>
  <c r="J417" i="5"/>
  <c r="I417" i="5"/>
  <c r="H417" i="5"/>
  <c r="G417" i="5"/>
  <c r="F417" i="5"/>
  <c r="E417" i="5"/>
  <c r="D417" i="5"/>
  <c r="C417" i="5"/>
  <c r="B417" i="5"/>
  <c r="N414" i="5"/>
  <c r="M414" i="5"/>
  <c r="L414" i="5"/>
  <c r="K414" i="5"/>
  <c r="J414" i="5"/>
  <c r="I414" i="5"/>
  <c r="H414" i="5"/>
  <c r="G414" i="5"/>
  <c r="F414" i="5"/>
  <c r="E414" i="5"/>
  <c r="D414" i="5"/>
  <c r="C414" i="5"/>
  <c r="B414" i="5"/>
  <c r="N413" i="5"/>
  <c r="M413" i="5"/>
  <c r="L413" i="5"/>
  <c r="K413" i="5"/>
  <c r="J413" i="5"/>
  <c r="I413" i="5"/>
  <c r="H413" i="5"/>
  <c r="G413" i="5"/>
  <c r="F413" i="5"/>
  <c r="E413" i="5"/>
  <c r="D413" i="5"/>
  <c r="C413" i="5"/>
  <c r="B413" i="5"/>
  <c r="N412" i="5"/>
  <c r="M412" i="5"/>
  <c r="L412" i="5"/>
  <c r="K412" i="5"/>
  <c r="J412" i="5"/>
  <c r="I412" i="5"/>
  <c r="H412" i="5"/>
  <c r="G412" i="5"/>
  <c r="F412" i="5"/>
  <c r="E412" i="5"/>
  <c r="D412" i="5"/>
  <c r="C412" i="5"/>
  <c r="B412" i="5"/>
  <c r="N411" i="5"/>
  <c r="M411" i="5"/>
  <c r="L411" i="5"/>
  <c r="K411" i="5"/>
  <c r="J411" i="5"/>
  <c r="I411" i="5"/>
  <c r="H411" i="5"/>
  <c r="G411" i="5"/>
  <c r="F411" i="5"/>
  <c r="E411" i="5"/>
  <c r="D411" i="5"/>
  <c r="C411" i="5"/>
  <c r="B411" i="5"/>
  <c r="N407" i="5"/>
  <c r="G402" i="5"/>
  <c r="N401" i="5"/>
  <c r="J399" i="5"/>
  <c r="B399" i="5"/>
  <c r="N395" i="5"/>
  <c r="L395" i="5"/>
  <c r="D395" i="5"/>
  <c r="N390" i="5"/>
  <c r="M390" i="5"/>
  <c r="L390" i="5"/>
  <c r="K390" i="5"/>
  <c r="J390" i="5"/>
  <c r="I390" i="5"/>
  <c r="H390" i="5"/>
  <c r="G390" i="5"/>
  <c r="F390" i="5"/>
  <c r="E390" i="5"/>
  <c r="D390" i="5"/>
  <c r="C390" i="5"/>
  <c r="B390" i="5"/>
  <c r="N389" i="5"/>
  <c r="M389" i="5"/>
  <c r="L389" i="5"/>
  <c r="K389" i="5"/>
  <c r="J389" i="5"/>
  <c r="I389" i="5"/>
  <c r="H389" i="5"/>
  <c r="G389" i="5"/>
  <c r="F389" i="5"/>
  <c r="E389" i="5"/>
  <c r="D389" i="5"/>
  <c r="C389" i="5"/>
  <c r="B389" i="5"/>
  <c r="N388" i="5"/>
  <c r="M388" i="5"/>
  <c r="L388" i="5"/>
  <c r="K388" i="5"/>
  <c r="J388" i="5"/>
  <c r="I388" i="5"/>
  <c r="H388" i="5"/>
  <c r="G388" i="5"/>
  <c r="F388" i="5"/>
  <c r="E388" i="5"/>
  <c r="D388" i="5"/>
  <c r="C388" i="5"/>
  <c r="B388" i="5"/>
  <c r="N387" i="5"/>
  <c r="M387" i="5"/>
  <c r="L387" i="5"/>
  <c r="K387" i="5"/>
  <c r="J387" i="5"/>
  <c r="I387" i="5"/>
  <c r="H387" i="5"/>
  <c r="G387" i="5"/>
  <c r="F387" i="5"/>
  <c r="E387" i="5"/>
  <c r="D387" i="5"/>
  <c r="C387" i="5"/>
  <c r="B387" i="5"/>
  <c r="N384" i="5"/>
  <c r="M384" i="5"/>
  <c r="L384" i="5"/>
  <c r="K384" i="5"/>
  <c r="J384" i="5"/>
  <c r="I384" i="5"/>
  <c r="H384" i="5"/>
  <c r="G384" i="5"/>
  <c r="F384" i="5"/>
  <c r="E384" i="5"/>
  <c r="D384" i="5"/>
  <c r="C384" i="5"/>
  <c r="B384" i="5"/>
  <c r="N383" i="5"/>
  <c r="M383" i="5"/>
  <c r="L383" i="5"/>
  <c r="K383" i="5"/>
  <c r="J383" i="5"/>
  <c r="I383" i="5"/>
  <c r="H383" i="5"/>
  <c r="G383" i="5"/>
  <c r="F383" i="5"/>
  <c r="E383" i="5"/>
  <c r="D383" i="5"/>
  <c r="C383" i="5"/>
  <c r="B383" i="5"/>
  <c r="N382" i="5"/>
  <c r="M382" i="5"/>
  <c r="L382" i="5"/>
  <c r="K382" i="5"/>
  <c r="J382" i="5"/>
  <c r="I382" i="5"/>
  <c r="H382" i="5"/>
  <c r="G382" i="5"/>
  <c r="F382" i="5"/>
  <c r="E382" i="5"/>
  <c r="D382" i="5"/>
  <c r="C382" i="5"/>
  <c r="B382" i="5"/>
  <c r="N381" i="5"/>
  <c r="M381" i="5"/>
  <c r="L381" i="5"/>
  <c r="K381" i="5"/>
  <c r="J381" i="5"/>
  <c r="I381" i="5"/>
  <c r="H381" i="5"/>
  <c r="G381" i="5"/>
  <c r="F381" i="5"/>
  <c r="E381" i="5"/>
  <c r="D381" i="5"/>
  <c r="C381" i="5"/>
  <c r="B381" i="5"/>
  <c r="N378" i="5"/>
  <c r="N434" i="5" s="1"/>
  <c r="M378" i="5"/>
  <c r="L378" i="5"/>
  <c r="L421" i="5" s="1"/>
  <c r="K378" i="5"/>
  <c r="J378" i="5"/>
  <c r="J434" i="5" s="1"/>
  <c r="I378" i="5"/>
  <c r="H378" i="5"/>
  <c r="G378" i="5"/>
  <c r="G434" i="5" s="1"/>
  <c r="F378" i="5"/>
  <c r="F434" i="5" s="1"/>
  <c r="E378" i="5"/>
  <c r="D378" i="5"/>
  <c r="C378" i="5"/>
  <c r="C434" i="5" s="1"/>
  <c r="B378" i="5"/>
  <c r="N377" i="5"/>
  <c r="M377" i="5"/>
  <c r="L377" i="5"/>
  <c r="K377" i="5"/>
  <c r="J377" i="5"/>
  <c r="I377" i="5"/>
  <c r="H377" i="5"/>
  <c r="G377" i="5"/>
  <c r="F377" i="5"/>
  <c r="E377" i="5"/>
  <c r="D377" i="5"/>
  <c r="C377" i="5"/>
  <c r="B377" i="5"/>
  <c r="N376" i="5"/>
  <c r="M376" i="5"/>
  <c r="L376" i="5"/>
  <c r="K376" i="5"/>
  <c r="J376" i="5"/>
  <c r="I376" i="5"/>
  <c r="H376" i="5"/>
  <c r="G376" i="5"/>
  <c r="F376" i="5"/>
  <c r="E376" i="5"/>
  <c r="D376" i="5"/>
  <c r="C376" i="5"/>
  <c r="B376" i="5"/>
  <c r="N375" i="5"/>
  <c r="M375" i="5"/>
  <c r="L375" i="5"/>
  <c r="K375" i="5"/>
  <c r="J375" i="5"/>
  <c r="I375" i="5"/>
  <c r="H375" i="5"/>
  <c r="G375" i="5"/>
  <c r="F375" i="5"/>
  <c r="E375" i="5"/>
  <c r="D375" i="5"/>
  <c r="C375" i="5"/>
  <c r="B375" i="5"/>
  <c r="N372" i="5"/>
  <c r="M372" i="5"/>
  <c r="M373" i="5" s="1"/>
  <c r="L372" i="5"/>
  <c r="K372" i="5"/>
  <c r="J372" i="5"/>
  <c r="J373" i="5" s="1"/>
  <c r="I372" i="5"/>
  <c r="I373" i="5" s="1"/>
  <c r="H372" i="5"/>
  <c r="G372" i="5"/>
  <c r="G373" i="5" s="1"/>
  <c r="F372" i="5"/>
  <c r="F373" i="5" s="1"/>
  <c r="E372" i="5"/>
  <c r="E373" i="5" s="1"/>
  <c r="D372" i="5"/>
  <c r="C372" i="5"/>
  <c r="B372" i="5"/>
  <c r="N371" i="5"/>
  <c r="M371" i="5"/>
  <c r="L371" i="5"/>
  <c r="K371" i="5"/>
  <c r="J371" i="5"/>
  <c r="I371" i="5"/>
  <c r="G371" i="5"/>
  <c r="F371" i="5"/>
  <c r="E371" i="5"/>
  <c r="D371" i="5"/>
  <c r="C371" i="5"/>
  <c r="B371" i="5"/>
  <c r="N370" i="5"/>
  <c r="M370" i="5"/>
  <c r="L370" i="5"/>
  <c r="K370" i="5"/>
  <c r="J370" i="5"/>
  <c r="I370" i="5"/>
  <c r="H370" i="5"/>
  <c r="G370" i="5"/>
  <c r="F370" i="5"/>
  <c r="E370" i="5"/>
  <c r="D370" i="5"/>
  <c r="C370" i="5"/>
  <c r="B370" i="5"/>
  <c r="N369" i="5"/>
  <c r="M369" i="5"/>
  <c r="L369" i="5"/>
  <c r="K369" i="5"/>
  <c r="J369" i="5"/>
  <c r="I369" i="5"/>
  <c r="H369" i="5"/>
  <c r="G369" i="5"/>
  <c r="F369" i="5"/>
  <c r="E369" i="5"/>
  <c r="D369" i="5"/>
  <c r="C369" i="5"/>
  <c r="B369" i="5"/>
  <c r="N366" i="5"/>
  <c r="M366" i="5"/>
  <c r="L366" i="5"/>
  <c r="K366" i="5"/>
  <c r="J366" i="5"/>
  <c r="I366" i="5"/>
  <c r="H366" i="5"/>
  <c r="G366" i="5"/>
  <c r="F366" i="5"/>
  <c r="E366" i="5"/>
  <c r="D366" i="5"/>
  <c r="C366" i="5"/>
  <c r="B366" i="5"/>
  <c r="N365" i="5"/>
  <c r="M365" i="5"/>
  <c r="L365" i="5"/>
  <c r="K365" i="5"/>
  <c r="J365" i="5"/>
  <c r="I365" i="5"/>
  <c r="H365" i="5"/>
  <c r="G365" i="5"/>
  <c r="F365" i="5"/>
  <c r="E365" i="5"/>
  <c r="D365" i="5"/>
  <c r="C365" i="5"/>
  <c r="B365" i="5"/>
  <c r="N364" i="5"/>
  <c r="M364" i="5"/>
  <c r="L364" i="5"/>
  <c r="K364" i="5"/>
  <c r="J364" i="5"/>
  <c r="I364" i="5"/>
  <c r="H364" i="5"/>
  <c r="G364" i="5"/>
  <c r="F364" i="5"/>
  <c r="E364" i="5"/>
  <c r="D364" i="5"/>
  <c r="C364" i="5"/>
  <c r="B364" i="5"/>
  <c r="N363" i="5"/>
  <c r="M363" i="5"/>
  <c r="L363" i="5"/>
  <c r="K363" i="5"/>
  <c r="J363" i="5"/>
  <c r="I363" i="5"/>
  <c r="H363" i="5"/>
  <c r="G363" i="5"/>
  <c r="F363" i="5"/>
  <c r="E363" i="5"/>
  <c r="D363" i="5"/>
  <c r="C363" i="5"/>
  <c r="B363" i="5"/>
  <c r="N360" i="5"/>
  <c r="M360" i="5"/>
  <c r="L360" i="5"/>
  <c r="K360" i="5"/>
  <c r="J360" i="5"/>
  <c r="I360" i="5"/>
  <c r="H360" i="5"/>
  <c r="G360" i="5"/>
  <c r="F360" i="5"/>
  <c r="E360" i="5"/>
  <c r="D360" i="5"/>
  <c r="C360" i="5"/>
  <c r="B360" i="5"/>
  <c r="N359" i="5"/>
  <c r="M359" i="5"/>
  <c r="L359" i="5"/>
  <c r="K359" i="5"/>
  <c r="J359" i="5"/>
  <c r="I359" i="5"/>
  <c r="H359" i="5"/>
  <c r="G359" i="5"/>
  <c r="F359" i="5"/>
  <c r="E359" i="5"/>
  <c r="D359" i="5"/>
  <c r="C359" i="5"/>
  <c r="B359" i="5"/>
  <c r="N358" i="5"/>
  <c r="M358" i="5"/>
  <c r="L358" i="5"/>
  <c r="K358" i="5"/>
  <c r="J358" i="5"/>
  <c r="I358" i="5"/>
  <c r="H358" i="5"/>
  <c r="G358" i="5"/>
  <c r="F358" i="5"/>
  <c r="E358" i="5"/>
  <c r="D358" i="5"/>
  <c r="C358" i="5"/>
  <c r="B358" i="5"/>
  <c r="N357" i="5"/>
  <c r="M357" i="5"/>
  <c r="L357" i="5"/>
  <c r="K357" i="5"/>
  <c r="J357" i="5"/>
  <c r="I357" i="5"/>
  <c r="H357" i="5"/>
  <c r="G357" i="5"/>
  <c r="F357" i="5"/>
  <c r="E357" i="5"/>
  <c r="D357" i="5"/>
  <c r="C357" i="5"/>
  <c r="B357" i="5"/>
  <c r="N354" i="5"/>
  <c r="M354" i="5"/>
  <c r="L354" i="5"/>
  <c r="K354" i="5"/>
  <c r="J354" i="5"/>
  <c r="I354" i="5"/>
  <c r="H354" i="5"/>
  <c r="G354" i="5"/>
  <c r="F354" i="5"/>
  <c r="E354" i="5"/>
  <c r="D354" i="5"/>
  <c r="C354" i="5"/>
  <c r="B354" i="5"/>
  <c r="N353" i="5"/>
  <c r="M353" i="5"/>
  <c r="L353" i="5"/>
  <c r="K353" i="5"/>
  <c r="J353" i="5"/>
  <c r="I353" i="5"/>
  <c r="H353" i="5"/>
  <c r="G353" i="5"/>
  <c r="F353" i="5"/>
  <c r="E353" i="5"/>
  <c r="D353" i="5"/>
  <c r="C353" i="5"/>
  <c r="B353" i="5"/>
  <c r="N352" i="5"/>
  <c r="M352" i="5"/>
  <c r="L352" i="5"/>
  <c r="K352" i="5"/>
  <c r="J352" i="5"/>
  <c r="I352" i="5"/>
  <c r="H352" i="5"/>
  <c r="G352" i="5"/>
  <c r="F352" i="5"/>
  <c r="E352" i="5"/>
  <c r="D352" i="5"/>
  <c r="C352" i="5"/>
  <c r="B352" i="5"/>
  <c r="N351" i="5"/>
  <c r="M351" i="5"/>
  <c r="L351" i="5"/>
  <c r="K351" i="5"/>
  <c r="J351" i="5"/>
  <c r="I351" i="5"/>
  <c r="H351" i="5"/>
  <c r="G351" i="5"/>
  <c r="F351" i="5"/>
  <c r="E351" i="5"/>
  <c r="D351" i="5"/>
  <c r="C351" i="5"/>
  <c r="B351" i="5"/>
  <c r="J349" i="5"/>
  <c r="N348" i="5"/>
  <c r="N349" i="5" s="1"/>
  <c r="M348" i="5"/>
  <c r="O348" i="5" s="1"/>
  <c r="L348" i="5"/>
  <c r="L349" i="5" s="1"/>
  <c r="K348" i="5"/>
  <c r="J348" i="5"/>
  <c r="I348" i="5"/>
  <c r="I349" i="5" s="1"/>
  <c r="H348" i="5"/>
  <c r="H349" i="5" s="1"/>
  <c r="G348" i="5"/>
  <c r="F348" i="5"/>
  <c r="F349" i="5" s="1"/>
  <c r="E348" i="5"/>
  <c r="E349" i="5" s="1"/>
  <c r="D348" i="5"/>
  <c r="D349" i="5" s="1"/>
  <c r="C348" i="5"/>
  <c r="B348" i="5"/>
  <c r="B349" i="5" s="1"/>
  <c r="N347" i="5"/>
  <c r="M347" i="5"/>
  <c r="L347" i="5"/>
  <c r="K347" i="5"/>
  <c r="J347" i="5"/>
  <c r="I347" i="5"/>
  <c r="H347" i="5"/>
  <c r="G347" i="5"/>
  <c r="F347" i="5"/>
  <c r="E347" i="5"/>
  <c r="D347" i="5"/>
  <c r="C347" i="5"/>
  <c r="B347" i="5"/>
  <c r="N346" i="5"/>
  <c r="M346" i="5"/>
  <c r="L346" i="5"/>
  <c r="K346" i="5"/>
  <c r="J346" i="5"/>
  <c r="I346" i="5"/>
  <c r="H346" i="5"/>
  <c r="G346" i="5"/>
  <c r="F346" i="5"/>
  <c r="E346" i="5"/>
  <c r="D346" i="5"/>
  <c r="C346" i="5"/>
  <c r="B346" i="5"/>
  <c r="N345" i="5"/>
  <c r="M345" i="5"/>
  <c r="L345" i="5"/>
  <c r="K345" i="5"/>
  <c r="J345" i="5"/>
  <c r="I345" i="5"/>
  <c r="H345" i="5"/>
  <c r="G345" i="5"/>
  <c r="F345" i="5"/>
  <c r="E345" i="5"/>
  <c r="D345" i="5"/>
  <c r="C345" i="5"/>
  <c r="B345" i="5"/>
  <c r="N342" i="5"/>
  <c r="N343" i="5" s="1"/>
  <c r="M342" i="5"/>
  <c r="M343" i="5" s="1"/>
  <c r="L342" i="5"/>
  <c r="K342" i="5"/>
  <c r="J342" i="5"/>
  <c r="J343" i="5" s="1"/>
  <c r="I342" i="5"/>
  <c r="I343" i="5" s="1"/>
  <c r="H342" i="5"/>
  <c r="G342" i="5"/>
  <c r="F342" i="5"/>
  <c r="F343" i="5" s="1"/>
  <c r="E342" i="5"/>
  <c r="E343" i="5" s="1"/>
  <c r="D342" i="5"/>
  <c r="C342" i="5"/>
  <c r="B342" i="5"/>
  <c r="B343" i="5" s="1"/>
  <c r="N341" i="5"/>
  <c r="M341" i="5"/>
  <c r="L341" i="5"/>
  <c r="K341" i="5"/>
  <c r="J341" i="5"/>
  <c r="I341" i="5"/>
  <c r="H341" i="5"/>
  <c r="G341" i="5"/>
  <c r="F341" i="5"/>
  <c r="E341" i="5"/>
  <c r="D341" i="5"/>
  <c r="C341" i="5"/>
  <c r="B341" i="5"/>
  <c r="N340" i="5"/>
  <c r="M340" i="5"/>
  <c r="L340" i="5"/>
  <c r="K340" i="5"/>
  <c r="J340" i="5"/>
  <c r="I340" i="5"/>
  <c r="H340" i="5"/>
  <c r="G340" i="5"/>
  <c r="F340" i="5"/>
  <c r="E340" i="5"/>
  <c r="D340" i="5"/>
  <c r="C340" i="5"/>
  <c r="B340" i="5"/>
  <c r="N339" i="5"/>
  <c r="M339" i="5"/>
  <c r="L339" i="5"/>
  <c r="K339" i="5"/>
  <c r="J339" i="5"/>
  <c r="I339" i="5"/>
  <c r="H339" i="5"/>
  <c r="G339" i="5"/>
  <c r="F339" i="5"/>
  <c r="E339" i="5"/>
  <c r="D339" i="5"/>
  <c r="C339" i="5"/>
  <c r="B339" i="5"/>
  <c r="N336" i="5"/>
  <c r="N337" i="5" s="1"/>
  <c r="M336" i="5"/>
  <c r="M337" i="5" s="1"/>
  <c r="L336" i="5"/>
  <c r="K336" i="5"/>
  <c r="J336" i="5"/>
  <c r="J337" i="5" s="1"/>
  <c r="I336" i="5"/>
  <c r="I337" i="5" s="1"/>
  <c r="H336" i="5"/>
  <c r="G336" i="5"/>
  <c r="F336" i="5"/>
  <c r="F337" i="5" s="1"/>
  <c r="E336" i="5"/>
  <c r="E337" i="5" s="1"/>
  <c r="D336" i="5"/>
  <c r="C336" i="5"/>
  <c r="B336" i="5"/>
  <c r="B337" i="5" s="1"/>
  <c r="N335" i="5"/>
  <c r="M335" i="5"/>
  <c r="L335" i="5"/>
  <c r="K335" i="5"/>
  <c r="J335" i="5"/>
  <c r="I335" i="5"/>
  <c r="H335" i="5"/>
  <c r="G335" i="5"/>
  <c r="F335" i="5"/>
  <c r="E335" i="5"/>
  <c r="D335" i="5"/>
  <c r="C335" i="5"/>
  <c r="B335" i="5"/>
  <c r="N334" i="5"/>
  <c r="M334" i="5"/>
  <c r="L334" i="5"/>
  <c r="K334" i="5"/>
  <c r="J334" i="5"/>
  <c r="I334" i="5"/>
  <c r="H334" i="5"/>
  <c r="G334" i="5"/>
  <c r="F334" i="5"/>
  <c r="E334" i="5"/>
  <c r="D334" i="5"/>
  <c r="C334" i="5"/>
  <c r="B334" i="5"/>
  <c r="N333" i="5"/>
  <c r="M333" i="5"/>
  <c r="L333" i="5"/>
  <c r="K333" i="5"/>
  <c r="J333" i="5"/>
  <c r="I333" i="5"/>
  <c r="H333" i="5"/>
  <c r="G333" i="5"/>
  <c r="F333" i="5"/>
  <c r="E333" i="5"/>
  <c r="D333" i="5"/>
  <c r="C333" i="5"/>
  <c r="B333" i="5"/>
  <c r="N330" i="5"/>
  <c r="N331" i="5" s="1"/>
  <c r="M330" i="5"/>
  <c r="M331" i="5" s="1"/>
  <c r="L330" i="5"/>
  <c r="L331" i="5" s="1"/>
  <c r="K330" i="5"/>
  <c r="J330" i="5"/>
  <c r="I330" i="5"/>
  <c r="I331" i="5" s="1"/>
  <c r="H330" i="5"/>
  <c r="H331" i="5" s="1"/>
  <c r="G330" i="5"/>
  <c r="F330" i="5"/>
  <c r="F331" i="5" s="1"/>
  <c r="E330" i="5"/>
  <c r="E331" i="5" s="1"/>
  <c r="D330" i="5"/>
  <c r="D331" i="5" s="1"/>
  <c r="C330" i="5"/>
  <c r="B330" i="5"/>
  <c r="N329" i="5"/>
  <c r="M329" i="5"/>
  <c r="L329" i="5"/>
  <c r="K329" i="5"/>
  <c r="J329" i="5"/>
  <c r="I329" i="5"/>
  <c r="H329" i="5"/>
  <c r="G329" i="5"/>
  <c r="F329" i="5"/>
  <c r="E329" i="5"/>
  <c r="D329" i="5"/>
  <c r="C329" i="5"/>
  <c r="B329" i="5"/>
  <c r="N328" i="5"/>
  <c r="M328" i="5"/>
  <c r="L328" i="5"/>
  <c r="K328" i="5"/>
  <c r="J328" i="5"/>
  <c r="I328" i="5"/>
  <c r="H328" i="5"/>
  <c r="G328" i="5"/>
  <c r="F328" i="5"/>
  <c r="E328" i="5"/>
  <c r="D328" i="5"/>
  <c r="C328" i="5"/>
  <c r="B328" i="5"/>
  <c r="N327" i="5"/>
  <c r="M327" i="5"/>
  <c r="L327" i="5"/>
  <c r="K327" i="5"/>
  <c r="J327" i="5"/>
  <c r="I327" i="5"/>
  <c r="H327" i="5"/>
  <c r="G327" i="5"/>
  <c r="F327" i="5"/>
  <c r="E327" i="5"/>
  <c r="D327" i="5"/>
  <c r="C327" i="5"/>
  <c r="B327" i="5"/>
  <c r="BP202" i="5"/>
  <c r="BO202" i="5"/>
  <c r="BN202" i="5"/>
  <c r="BM202" i="5"/>
  <c r="BL202" i="5"/>
  <c r="BK202" i="5"/>
  <c r="BJ202" i="5"/>
  <c r="BI202" i="5"/>
  <c r="BH202" i="5"/>
  <c r="BG202" i="5"/>
  <c r="BF202" i="5"/>
  <c r="BE202" i="5"/>
  <c r="BD202" i="5"/>
  <c r="BC202" i="5"/>
  <c r="BB202" i="5"/>
  <c r="BA202" i="5"/>
  <c r="N501" i="5" s="1"/>
  <c r="AZ202" i="5"/>
  <c r="AY202" i="5"/>
  <c r="N499" i="5" s="1"/>
  <c r="AX202" i="5"/>
  <c r="N498" i="5" s="1"/>
  <c r="AW202" i="5"/>
  <c r="M501" i="5" s="1"/>
  <c r="AV202" i="5"/>
  <c r="M500" i="5" s="1"/>
  <c r="AU202" i="5"/>
  <c r="M499" i="5" s="1"/>
  <c r="AT202" i="5"/>
  <c r="M498" i="5" s="1"/>
  <c r="M502" i="5" s="1"/>
  <c r="AS202" i="5"/>
  <c r="L501" i="5" s="1"/>
  <c r="AR202" i="5"/>
  <c r="L500" i="5" s="1"/>
  <c r="AQ202" i="5"/>
  <c r="L499" i="5" s="1"/>
  <c r="L506" i="5" s="1"/>
  <c r="AP202" i="5"/>
  <c r="L498" i="5" s="1"/>
  <c r="AO202" i="5"/>
  <c r="K501" i="5" s="1"/>
  <c r="AN202" i="5"/>
  <c r="K500" i="5" s="1"/>
  <c r="AM202" i="5"/>
  <c r="K499" i="5" s="1"/>
  <c r="AL202" i="5"/>
  <c r="K498" i="5" s="1"/>
  <c r="K502" i="5" s="1"/>
  <c r="AK202" i="5"/>
  <c r="J501" i="5" s="1"/>
  <c r="AJ202" i="5"/>
  <c r="J500" i="5" s="1"/>
  <c r="AI202" i="5"/>
  <c r="J499" i="5" s="1"/>
  <c r="AH202" i="5"/>
  <c r="J498" i="5" s="1"/>
  <c r="AG202" i="5"/>
  <c r="I501" i="5" s="1"/>
  <c r="AF202" i="5"/>
  <c r="I500" i="5" s="1"/>
  <c r="AE202" i="5"/>
  <c r="I499" i="5" s="1"/>
  <c r="AD202" i="5"/>
  <c r="I498" i="5" s="1"/>
  <c r="AC202" i="5"/>
  <c r="H501" i="5" s="1"/>
  <c r="AB202" i="5"/>
  <c r="H500" i="5" s="1"/>
  <c r="AA202" i="5"/>
  <c r="H499" i="5" s="1"/>
  <c r="Z202" i="5"/>
  <c r="H498" i="5" s="1"/>
  <c r="Y202" i="5"/>
  <c r="G501" i="5" s="1"/>
  <c r="X202" i="5"/>
  <c r="G500" i="5" s="1"/>
  <c r="W202" i="5"/>
  <c r="G499" i="5" s="1"/>
  <c r="V202" i="5"/>
  <c r="G498" i="5" s="1"/>
  <c r="U202" i="5"/>
  <c r="F501" i="5" s="1"/>
  <c r="T202" i="5"/>
  <c r="F500" i="5" s="1"/>
  <c r="S202" i="5"/>
  <c r="F499" i="5" s="1"/>
  <c r="R202" i="5"/>
  <c r="F498" i="5" s="1"/>
  <c r="Q202" i="5"/>
  <c r="E501" i="5" s="1"/>
  <c r="P202" i="5"/>
  <c r="E500" i="5" s="1"/>
  <c r="O202" i="5"/>
  <c r="E499" i="5" s="1"/>
  <c r="N202" i="5"/>
  <c r="E498" i="5" s="1"/>
  <c r="E502" i="5" s="1"/>
  <c r="M202" i="5"/>
  <c r="D501" i="5" s="1"/>
  <c r="L202" i="5"/>
  <c r="D500" i="5" s="1"/>
  <c r="K202" i="5"/>
  <c r="D499" i="5" s="1"/>
  <c r="J202" i="5"/>
  <c r="D498" i="5" s="1"/>
  <c r="I202" i="5"/>
  <c r="C501" i="5" s="1"/>
  <c r="H202" i="5"/>
  <c r="C500" i="5" s="1"/>
  <c r="G202" i="5"/>
  <c r="C499" i="5" s="1"/>
  <c r="F202" i="5"/>
  <c r="C498" i="5" s="1"/>
  <c r="C502" i="5" s="1"/>
  <c r="E202" i="5"/>
  <c r="B501" i="5" s="1"/>
  <c r="D202" i="5"/>
  <c r="B500" i="5" s="1"/>
  <c r="C202" i="5"/>
  <c r="B499" i="5" s="1"/>
  <c r="B202" i="5"/>
  <c r="B498" i="5" s="1"/>
  <c r="AY124" i="5"/>
  <c r="N402" i="5" s="1"/>
  <c r="N403" i="5" s="1"/>
  <c r="AX124" i="5"/>
  <c r="N399" i="5" s="1"/>
  <c r="AW124" i="5"/>
  <c r="M402" i="5" s="1"/>
  <c r="M403" i="5" s="1"/>
  <c r="AV124" i="5"/>
  <c r="M401" i="5" s="1"/>
  <c r="AU124" i="5"/>
  <c r="AU125" i="5" s="1"/>
  <c r="M406" i="5" s="1"/>
  <c r="AT124" i="5"/>
  <c r="M399" i="5" s="1"/>
  <c r="AS124" i="5"/>
  <c r="L402" i="5" s="1"/>
  <c r="AR124" i="5"/>
  <c r="L401" i="5" s="1"/>
  <c r="AQ124" i="5"/>
  <c r="L400" i="5" s="1"/>
  <c r="AP124" i="5"/>
  <c r="L399" i="5" s="1"/>
  <c r="AO124" i="5"/>
  <c r="K402" i="5" s="1"/>
  <c r="AN124" i="5"/>
  <c r="K401" i="5" s="1"/>
  <c r="AM124" i="5"/>
  <c r="K400" i="5" s="1"/>
  <c r="AL124" i="5"/>
  <c r="K399" i="5" s="1"/>
  <c r="AK124" i="5"/>
  <c r="J402" i="5" s="1"/>
  <c r="AJ124" i="5"/>
  <c r="J401" i="5" s="1"/>
  <c r="AI124" i="5"/>
  <c r="J400" i="5" s="1"/>
  <c r="AH124" i="5"/>
  <c r="AG124" i="5"/>
  <c r="I402" i="5" s="1"/>
  <c r="I403" i="5" s="1"/>
  <c r="AF124" i="5"/>
  <c r="I401" i="5" s="1"/>
  <c r="AE124" i="5"/>
  <c r="I400" i="5" s="1"/>
  <c r="AD124" i="5"/>
  <c r="I399" i="5" s="1"/>
  <c r="AC124" i="5"/>
  <c r="H402" i="5" s="1"/>
  <c r="AB124" i="5"/>
  <c r="H401" i="5" s="1"/>
  <c r="AA124" i="5"/>
  <c r="H400" i="5" s="1"/>
  <c r="Z124" i="5"/>
  <c r="H399" i="5" s="1"/>
  <c r="Y124" i="5"/>
  <c r="X124" i="5"/>
  <c r="G401" i="5" s="1"/>
  <c r="W124" i="5"/>
  <c r="G400" i="5" s="1"/>
  <c r="V124" i="5"/>
  <c r="G399" i="5" s="1"/>
  <c r="U124" i="5"/>
  <c r="F402" i="5" s="1"/>
  <c r="T124" i="5"/>
  <c r="F401" i="5" s="1"/>
  <c r="S124" i="5"/>
  <c r="F400" i="5" s="1"/>
  <c r="R124" i="5"/>
  <c r="F399" i="5" s="1"/>
  <c r="Q124" i="5"/>
  <c r="E402" i="5" s="1"/>
  <c r="E403" i="5" s="1"/>
  <c r="P124" i="5"/>
  <c r="E401" i="5" s="1"/>
  <c r="O124" i="5"/>
  <c r="E400" i="5" s="1"/>
  <c r="N124" i="5"/>
  <c r="E399" i="5" s="1"/>
  <c r="M124" i="5"/>
  <c r="D402" i="5" s="1"/>
  <c r="L124" i="5"/>
  <c r="D401" i="5" s="1"/>
  <c r="K124" i="5"/>
  <c r="D400" i="5" s="1"/>
  <c r="J124" i="5"/>
  <c r="D399" i="5" s="1"/>
  <c r="I124" i="5"/>
  <c r="C402" i="5" s="1"/>
  <c r="H124" i="5"/>
  <c r="C401" i="5" s="1"/>
  <c r="G124" i="5"/>
  <c r="C400" i="5" s="1"/>
  <c r="F124" i="5"/>
  <c r="C399" i="5" s="1"/>
  <c r="E124" i="5"/>
  <c r="B402" i="5" s="1"/>
  <c r="D124" i="5"/>
  <c r="B401" i="5" s="1"/>
  <c r="C124" i="5"/>
  <c r="B400" i="5" s="1"/>
  <c r="B124" i="5"/>
  <c r="AY123" i="5"/>
  <c r="N394" i="5" s="1"/>
  <c r="AX123" i="5"/>
  <c r="N393" i="5" s="1"/>
  <c r="AW123" i="5"/>
  <c r="M396" i="5" s="1"/>
  <c r="M397" i="5" s="1"/>
  <c r="AV123" i="5"/>
  <c r="AV125" i="5" s="1"/>
  <c r="M407" i="5" s="1"/>
  <c r="AU123" i="5"/>
  <c r="M394" i="5" s="1"/>
  <c r="AT123" i="5"/>
  <c r="M393" i="5" s="1"/>
  <c r="AS123" i="5"/>
  <c r="AS125" i="5" s="1"/>
  <c r="L408" i="5" s="1"/>
  <c r="AR123" i="5"/>
  <c r="AR125" i="5" s="1"/>
  <c r="L407" i="5" s="1"/>
  <c r="AQ123" i="5"/>
  <c r="L394" i="5" s="1"/>
  <c r="AP123" i="5"/>
  <c r="L393" i="5" s="1"/>
  <c r="AO123" i="5"/>
  <c r="AO125" i="5" s="1"/>
  <c r="K408" i="5" s="1"/>
  <c r="AN123" i="5"/>
  <c r="AN125" i="5" s="1"/>
  <c r="K407" i="5" s="1"/>
  <c r="AM123" i="5"/>
  <c r="K394" i="5" s="1"/>
  <c r="AL123" i="5"/>
  <c r="K393" i="5" s="1"/>
  <c r="AK123" i="5"/>
  <c r="AK125" i="5" s="1"/>
  <c r="J408" i="5" s="1"/>
  <c r="AJ123" i="5"/>
  <c r="J395" i="5" s="1"/>
  <c r="AI123" i="5"/>
  <c r="J394" i="5" s="1"/>
  <c r="AH123" i="5"/>
  <c r="J393" i="5" s="1"/>
  <c r="AG123" i="5"/>
  <c r="I396" i="5" s="1"/>
  <c r="I397" i="5" s="1"/>
  <c r="AF123" i="5"/>
  <c r="AF125" i="5" s="1"/>
  <c r="I407" i="5" s="1"/>
  <c r="AE123" i="5"/>
  <c r="I394" i="5" s="1"/>
  <c r="AD123" i="5"/>
  <c r="I393" i="5" s="1"/>
  <c r="AC123" i="5"/>
  <c r="AC125" i="5" s="1"/>
  <c r="H408" i="5" s="1"/>
  <c r="AB123" i="5"/>
  <c r="AB125" i="5" s="1"/>
  <c r="H407" i="5" s="1"/>
  <c r="AA123" i="5"/>
  <c r="Z123" i="5"/>
  <c r="H393" i="5" s="1"/>
  <c r="Y123" i="5"/>
  <c r="Y125" i="5" s="1"/>
  <c r="G408" i="5" s="1"/>
  <c r="X123" i="5"/>
  <c r="X125" i="5" s="1"/>
  <c r="G407" i="5" s="1"/>
  <c r="W123" i="5"/>
  <c r="G394" i="5" s="1"/>
  <c r="V123" i="5"/>
  <c r="G393" i="5" s="1"/>
  <c r="U123" i="5"/>
  <c r="U125" i="5" s="1"/>
  <c r="F408" i="5" s="1"/>
  <c r="T123" i="5"/>
  <c r="F395" i="5" s="1"/>
  <c r="S123" i="5"/>
  <c r="F394" i="5" s="1"/>
  <c r="R123" i="5"/>
  <c r="F393" i="5" s="1"/>
  <c r="Q123" i="5"/>
  <c r="E396" i="5" s="1"/>
  <c r="E397" i="5" s="1"/>
  <c r="P123" i="5"/>
  <c r="P125" i="5" s="1"/>
  <c r="E407" i="5" s="1"/>
  <c r="O123" i="5"/>
  <c r="E394" i="5" s="1"/>
  <c r="N123" i="5"/>
  <c r="E393" i="5" s="1"/>
  <c r="M123" i="5"/>
  <c r="M125" i="5" s="1"/>
  <c r="D408" i="5" s="1"/>
  <c r="L123" i="5"/>
  <c r="L125" i="5" s="1"/>
  <c r="D407" i="5" s="1"/>
  <c r="K123" i="5"/>
  <c r="J123" i="5"/>
  <c r="D393" i="5" s="1"/>
  <c r="I123" i="5"/>
  <c r="I125" i="5" s="1"/>
  <c r="C408" i="5" s="1"/>
  <c r="H123" i="5"/>
  <c r="H125" i="5" s="1"/>
  <c r="C407" i="5" s="1"/>
  <c r="G123" i="5"/>
  <c r="C394" i="5" s="1"/>
  <c r="F123" i="5"/>
  <c r="C393" i="5" s="1"/>
  <c r="E123" i="5"/>
  <c r="E125" i="5" s="1"/>
  <c r="B408" i="5" s="1"/>
  <c r="D123" i="5"/>
  <c r="B395" i="5" s="1"/>
  <c r="C123" i="5"/>
  <c r="B394" i="5" s="1"/>
  <c r="B123" i="5"/>
  <c r="B393" i="5" s="1"/>
  <c r="L750" i="4"/>
  <c r="M727" i="4"/>
  <c r="O727" i="4" s="1"/>
  <c r="K726" i="4"/>
  <c r="I725" i="4"/>
  <c r="M721" i="4"/>
  <c r="L721" i="4"/>
  <c r="L728" i="4" s="1"/>
  <c r="K721" i="4"/>
  <c r="K728" i="4" s="1"/>
  <c r="J721" i="4"/>
  <c r="J728" i="4" s="1"/>
  <c r="I721" i="4"/>
  <c r="I728" i="4" s="1"/>
  <c r="M720" i="4"/>
  <c r="O720" i="4" s="1"/>
  <c r="L720" i="4"/>
  <c r="L727" i="4" s="1"/>
  <c r="K720" i="4"/>
  <c r="K727" i="4" s="1"/>
  <c r="J720" i="4"/>
  <c r="J727" i="4" s="1"/>
  <c r="I720" i="4"/>
  <c r="I727" i="4" s="1"/>
  <c r="M719" i="4"/>
  <c r="O719" i="4" s="1"/>
  <c r="L719" i="4"/>
  <c r="L726" i="4" s="1"/>
  <c r="K719" i="4"/>
  <c r="J719" i="4"/>
  <c r="J726" i="4" s="1"/>
  <c r="I719" i="4"/>
  <c r="I726" i="4" s="1"/>
  <c r="M718" i="4"/>
  <c r="O718" i="4" s="1"/>
  <c r="L718" i="4"/>
  <c r="L725" i="4" s="1"/>
  <c r="K718" i="4"/>
  <c r="K725" i="4" s="1"/>
  <c r="J718" i="4"/>
  <c r="J725" i="4" s="1"/>
  <c r="I718" i="4"/>
  <c r="M717" i="4"/>
  <c r="L717" i="4"/>
  <c r="L724" i="4" s="1"/>
  <c r="K717" i="4"/>
  <c r="K724" i="4" s="1"/>
  <c r="J717" i="4"/>
  <c r="J729" i="4" s="1"/>
  <c r="I717" i="4"/>
  <c r="I724" i="4" s="1"/>
  <c r="O714" i="4"/>
  <c r="O713" i="4"/>
  <c r="O712" i="4"/>
  <c r="O711" i="4"/>
  <c r="O710" i="4"/>
  <c r="O707" i="4"/>
  <c r="O706" i="4"/>
  <c r="O705" i="4"/>
  <c r="O704" i="4"/>
  <c r="O703" i="4"/>
  <c r="O702" i="4"/>
  <c r="O701" i="4"/>
  <c r="O700" i="4"/>
  <c r="O699" i="4"/>
  <c r="M692" i="4"/>
  <c r="N691" i="4"/>
  <c r="M688" i="4"/>
  <c r="L688" i="4"/>
  <c r="N687" i="4"/>
  <c r="M687" i="4"/>
  <c r="K684" i="4"/>
  <c r="L683" i="4"/>
  <c r="J680" i="4"/>
  <c r="K679" i="4"/>
  <c r="K676" i="4"/>
  <c r="I676" i="4"/>
  <c r="M675" i="4"/>
  <c r="K675" i="4"/>
  <c r="L675" i="4" s="1"/>
  <c r="L676" i="4" s="1"/>
  <c r="J675" i="4"/>
  <c r="J676" i="4" s="1"/>
  <c r="I672" i="4"/>
  <c r="H672" i="4"/>
  <c r="J671" i="4"/>
  <c r="I671" i="4"/>
  <c r="H670" i="4"/>
  <c r="H668" i="4"/>
  <c r="G668" i="4"/>
  <c r="J667" i="4"/>
  <c r="H667" i="4"/>
  <c r="I667" i="4" s="1"/>
  <c r="I668" i="4" s="1"/>
  <c r="F664" i="4"/>
  <c r="G663" i="4"/>
  <c r="E660" i="4"/>
  <c r="G659" i="4"/>
  <c r="F659" i="4"/>
  <c r="F660" i="4" s="1"/>
  <c r="E656" i="4"/>
  <c r="D656" i="4"/>
  <c r="F655" i="4"/>
  <c r="E655" i="4"/>
  <c r="C652" i="4"/>
  <c r="D651" i="4"/>
  <c r="B648" i="4"/>
  <c r="C647" i="4"/>
  <c r="N631" i="4"/>
  <c r="N624" i="4"/>
  <c r="M624" i="4"/>
  <c r="L624" i="4"/>
  <c r="K624" i="4"/>
  <c r="J624" i="4"/>
  <c r="I624" i="4"/>
  <c r="H624" i="4"/>
  <c r="G624" i="4"/>
  <c r="F624" i="4"/>
  <c r="E624" i="4"/>
  <c r="D624" i="4"/>
  <c r="C624" i="4"/>
  <c r="B624" i="4"/>
  <c r="M622" i="4"/>
  <c r="O622" i="4" s="1"/>
  <c r="L622" i="4"/>
  <c r="K622" i="4"/>
  <c r="J622" i="4"/>
  <c r="I622" i="4"/>
  <c r="H622" i="4"/>
  <c r="G622" i="4"/>
  <c r="F622" i="4"/>
  <c r="E622" i="4"/>
  <c r="D622" i="4"/>
  <c r="C622" i="4"/>
  <c r="B622" i="4"/>
  <c r="O621" i="4"/>
  <c r="N607" i="4"/>
  <c r="M607" i="4"/>
  <c r="L607" i="4"/>
  <c r="K607" i="4"/>
  <c r="J607" i="4"/>
  <c r="I607" i="4"/>
  <c r="H607" i="4"/>
  <c r="G607" i="4"/>
  <c r="F607" i="4"/>
  <c r="E607" i="4"/>
  <c r="D607" i="4"/>
  <c r="C607" i="4"/>
  <c r="B607" i="4"/>
  <c r="N606" i="4"/>
  <c r="M606" i="4"/>
  <c r="L606" i="4"/>
  <c r="K606" i="4"/>
  <c r="J606" i="4"/>
  <c r="I606" i="4"/>
  <c r="H606" i="4"/>
  <c r="G606" i="4"/>
  <c r="F606" i="4"/>
  <c r="E606" i="4"/>
  <c r="D606" i="4"/>
  <c r="C606" i="4"/>
  <c r="B606" i="4"/>
  <c r="N605" i="4"/>
  <c r="M605" i="4"/>
  <c r="L605" i="4"/>
  <c r="K605" i="4"/>
  <c r="J605" i="4"/>
  <c r="I605" i="4"/>
  <c r="H605" i="4"/>
  <c r="G605" i="4"/>
  <c r="F605" i="4"/>
  <c r="E605" i="4"/>
  <c r="D605" i="4"/>
  <c r="C605" i="4"/>
  <c r="B605" i="4"/>
  <c r="N604" i="4"/>
  <c r="M604" i="4"/>
  <c r="L604" i="4"/>
  <c r="K604" i="4"/>
  <c r="J604" i="4"/>
  <c r="I604" i="4"/>
  <c r="H604" i="4"/>
  <c r="G604" i="4"/>
  <c r="F604" i="4"/>
  <c r="E604" i="4"/>
  <c r="D604" i="4"/>
  <c r="C604" i="4"/>
  <c r="B604" i="4"/>
  <c r="N602" i="4"/>
  <c r="M602" i="4"/>
  <c r="L602" i="4"/>
  <c r="K602" i="4"/>
  <c r="J602" i="4"/>
  <c r="I602" i="4"/>
  <c r="H602" i="4"/>
  <c r="G602" i="4"/>
  <c r="F602" i="4"/>
  <c r="E602" i="4"/>
  <c r="D602" i="4"/>
  <c r="C602" i="4"/>
  <c r="B602" i="4"/>
  <c r="N601" i="4"/>
  <c r="M601" i="4"/>
  <c r="L601" i="4"/>
  <c r="K601" i="4"/>
  <c r="J601" i="4"/>
  <c r="I601" i="4"/>
  <c r="H601" i="4"/>
  <c r="G601" i="4"/>
  <c r="F601" i="4"/>
  <c r="E601" i="4"/>
  <c r="D601" i="4"/>
  <c r="C601" i="4"/>
  <c r="B601" i="4"/>
  <c r="N600" i="4"/>
  <c r="M600" i="4"/>
  <c r="L600" i="4"/>
  <c r="K600" i="4"/>
  <c r="J600" i="4"/>
  <c r="I600" i="4"/>
  <c r="H600" i="4"/>
  <c r="G600" i="4"/>
  <c r="F600" i="4"/>
  <c r="E600" i="4"/>
  <c r="D600" i="4"/>
  <c r="C600" i="4"/>
  <c r="B600" i="4"/>
  <c r="N599" i="4"/>
  <c r="M599" i="4"/>
  <c r="L599" i="4"/>
  <c r="K599" i="4"/>
  <c r="J599" i="4"/>
  <c r="I599" i="4"/>
  <c r="H599" i="4"/>
  <c r="G599" i="4"/>
  <c r="F599" i="4"/>
  <c r="E599" i="4"/>
  <c r="D599" i="4"/>
  <c r="C599" i="4"/>
  <c r="B599" i="4"/>
  <c r="N597" i="4"/>
  <c r="M597" i="4"/>
  <c r="L597" i="4"/>
  <c r="K597" i="4"/>
  <c r="J597" i="4"/>
  <c r="I597" i="4"/>
  <c r="H597" i="4"/>
  <c r="G597" i="4"/>
  <c r="F597" i="4"/>
  <c r="E597" i="4"/>
  <c r="D597" i="4"/>
  <c r="C597" i="4"/>
  <c r="B597" i="4"/>
  <c r="N596" i="4"/>
  <c r="M596" i="4"/>
  <c r="L596" i="4"/>
  <c r="K596" i="4"/>
  <c r="J596" i="4"/>
  <c r="I596" i="4"/>
  <c r="H596" i="4"/>
  <c r="G596" i="4"/>
  <c r="F596" i="4"/>
  <c r="E596" i="4"/>
  <c r="D596" i="4"/>
  <c r="C596" i="4"/>
  <c r="B596" i="4"/>
  <c r="N595" i="4"/>
  <c r="M595" i="4"/>
  <c r="L595" i="4"/>
  <c r="K595" i="4"/>
  <c r="J595" i="4"/>
  <c r="I595" i="4"/>
  <c r="H595" i="4"/>
  <c r="G595" i="4"/>
  <c r="F595" i="4"/>
  <c r="E595" i="4"/>
  <c r="D595" i="4"/>
  <c r="C595" i="4"/>
  <c r="B595" i="4"/>
  <c r="N594" i="4"/>
  <c r="M594" i="4"/>
  <c r="L594" i="4"/>
  <c r="K594" i="4"/>
  <c r="J594" i="4"/>
  <c r="I594" i="4"/>
  <c r="H594" i="4"/>
  <c r="G594" i="4"/>
  <c r="F594" i="4"/>
  <c r="E594" i="4"/>
  <c r="D594" i="4"/>
  <c r="C594" i="4"/>
  <c r="B594" i="4"/>
  <c r="N587" i="4"/>
  <c r="M587" i="4"/>
  <c r="L587" i="4"/>
  <c r="K587" i="4"/>
  <c r="J587" i="4"/>
  <c r="I587" i="4"/>
  <c r="H587" i="4"/>
  <c r="G587" i="4"/>
  <c r="F587" i="4"/>
  <c r="E587" i="4"/>
  <c r="D587" i="4"/>
  <c r="C587" i="4"/>
  <c r="B587" i="4"/>
  <c r="N586" i="4"/>
  <c r="M586" i="4"/>
  <c r="L586" i="4"/>
  <c r="K586" i="4"/>
  <c r="J586" i="4"/>
  <c r="I586" i="4"/>
  <c r="H586" i="4"/>
  <c r="G586" i="4"/>
  <c r="F586" i="4"/>
  <c r="E586" i="4"/>
  <c r="D586" i="4"/>
  <c r="C586" i="4"/>
  <c r="B586" i="4"/>
  <c r="N585" i="4"/>
  <c r="M585" i="4"/>
  <c r="L585" i="4"/>
  <c r="K585" i="4"/>
  <c r="J585" i="4"/>
  <c r="I585" i="4"/>
  <c r="H585" i="4"/>
  <c r="G585" i="4"/>
  <c r="F585" i="4"/>
  <c r="E585" i="4"/>
  <c r="D585" i="4"/>
  <c r="C585" i="4"/>
  <c r="B585" i="4"/>
  <c r="N584" i="4"/>
  <c r="M584" i="4"/>
  <c r="L584" i="4"/>
  <c r="K584" i="4"/>
  <c r="J584" i="4"/>
  <c r="I584" i="4"/>
  <c r="H584" i="4"/>
  <c r="G584" i="4"/>
  <c r="F584" i="4"/>
  <c r="E584" i="4"/>
  <c r="D584" i="4"/>
  <c r="C584" i="4"/>
  <c r="B584" i="4"/>
  <c r="N582" i="4"/>
  <c r="N592" i="4" s="1"/>
  <c r="M582" i="4"/>
  <c r="M592" i="4" s="1"/>
  <c r="M576" i="4" s="1"/>
  <c r="L582" i="4"/>
  <c r="L592" i="4" s="1"/>
  <c r="K582" i="4"/>
  <c r="K592" i="4" s="1"/>
  <c r="J582" i="4"/>
  <c r="J592" i="4" s="1"/>
  <c r="I582" i="4"/>
  <c r="I592" i="4" s="1"/>
  <c r="I576" i="4" s="1"/>
  <c r="H582" i="4"/>
  <c r="H592" i="4" s="1"/>
  <c r="G582" i="4"/>
  <c r="G592" i="4" s="1"/>
  <c r="F582" i="4"/>
  <c r="F592" i="4" s="1"/>
  <c r="E582" i="4"/>
  <c r="E592" i="4" s="1"/>
  <c r="D582" i="4"/>
  <c r="D592" i="4" s="1"/>
  <c r="C582" i="4"/>
  <c r="C592" i="4" s="1"/>
  <c r="O592" i="4" s="1"/>
  <c r="B582" i="4"/>
  <c r="B592" i="4" s="1"/>
  <c r="N581" i="4"/>
  <c r="N591" i="4" s="1"/>
  <c r="N575" i="4" s="1"/>
  <c r="M581" i="4"/>
  <c r="M591" i="4" s="1"/>
  <c r="L581" i="4"/>
  <c r="L591" i="4" s="1"/>
  <c r="K581" i="4"/>
  <c r="K591" i="4" s="1"/>
  <c r="J581" i="4"/>
  <c r="J591" i="4" s="1"/>
  <c r="J575" i="4" s="1"/>
  <c r="I581" i="4"/>
  <c r="I591" i="4" s="1"/>
  <c r="H581" i="4"/>
  <c r="H591" i="4" s="1"/>
  <c r="G581" i="4"/>
  <c r="G591" i="4" s="1"/>
  <c r="F581" i="4"/>
  <c r="F591" i="4" s="1"/>
  <c r="F575" i="4" s="1"/>
  <c r="E581" i="4"/>
  <c r="E591" i="4" s="1"/>
  <c r="D581" i="4"/>
  <c r="D591" i="4" s="1"/>
  <c r="C581" i="4"/>
  <c r="C591" i="4" s="1"/>
  <c r="B581" i="4"/>
  <c r="B591" i="4" s="1"/>
  <c r="N580" i="4"/>
  <c r="N590" i="4" s="1"/>
  <c r="M580" i="4"/>
  <c r="M590" i="4" s="1"/>
  <c r="L580" i="4"/>
  <c r="L590" i="4" s="1"/>
  <c r="K580" i="4"/>
  <c r="K590" i="4" s="1"/>
  <c r="K574" i="4" s="1"/>
  <c r="J580" i="4"/>
  <c r="J590" i="4" s="1"/>
  <c r="I580" i="4"/>
  <c r="I590" i="4" s="1"/>
  <c r="H580" i="4"/>
  <c r="H590" i="4" s="1"/>
  <c r="G580" i="4"/>
  <c r="G590" i="4" s="1"/>
  <c r="G574" i="4" s="1"/>
  <c r="F580" i="4"/>
  <c r="F590" i="4" s="1"/>
  <c r="E580" i="4"/>
  <c r="E590" i="4" s="1"/>
  <c r="D580" i="4"/>
  <c r="D590" i="4" s="1"/>
  <c r="C580" i="4"/>
  <c r="C590" i="4" s="1"/>
  <c r="C574" i="4" s="1"/>
  <c r="B580" i="4"/>
  <c r="B590" i="4" s="1"/>
  <c r="N579" i="4"/>
  <c r="N589" i="4" s="1"/>
  <c r="M579" i="4"/>
  <c r="M589" i="4" s="1"/>
  <c r="L579" i="4"/>
  <c r="L589" i="4" s="1"/>
  <c r="K579" i="4"/>
  <c r="K589" i="4" s="1"/>
  <c r="J579" i="4"/>
  <c r="J589" i="4" s="1"/>
  <c r="I579" i="4"/>
  <c r="I589" i="4" s="1"/>
  <c r="H579" i="4"/>
  <c r="H589" i="4" s="1"/>
  <c r="H573" i="4" s="1"/>
  <c r="G579" i="4"/>
  <c r="G589" i="4" s="1"/>
  <c r="F579" i="4"/>
  <c r="F589" i="4" s="1"/>
  <c r="E579" i="4"/>
  <c r="E589" i="4" s="1"/>
  <c r="D579" i="4"/>
  <c r="D589" i="4" s="1"/>
  <c r="D573" i="4" s="1"/>
  <c r="C579" i="4"/>
  <c r="C589" i="4" s="1"/>
  <c r="B579" i="4"/>
  <c r="B589" i="4" s="1"/>
  <c r="N576" i="4"/>
  <c r="J576" i="4"/>
  <c r="H576" i="4"/>
  <c r="E576" i="4"/>
  <c r="B576" i="4"/>
  <c r="M575" i="4"/>
  <c r="K575" i="4"/>
  <c r="G575" i="4"/>
  <c r="E575" i="4"/>
  <c r="B575" i="4"/>
  <c r="L574" i="4"/>
  <c r="J574" i="4"/>
  <c r="H574" i="4"/>
  <c r="D574" i="4"/>
  <c r="B574" i="4"/>
  <c r="L573" i="4"/>
  <c r="I573" i="4"/>
  <c r="G573" i="4"/>
  <c r="N570" i="4"/>
  <c r="M570" i="4"/>
  <c r="L570" i="4"/>
  <c r="L576" i="4" s="1"/>
  <c r="K570" i="4"/>
  <c r="J570" i="4"/>
  <c r="I570" i="4"/>
  <c r="H570" i="4"/>
  <c r="G570" i="4"/>
  <c r="F570" i="4"/>
  <c r="F576" i="4" s="1"/>
  <c r="E570" i="4"/>
  <c r="D570" i="4"/>
  <c r="C570" i="4"/>
  <c r="B570" i="4"/>
  <c r="N569" i="4"/>
  <c r="M569" i="4"/>
  <c r="L569" i="4"/>
  <c r="K569" i="4"/>
  <c r="J569" i="4"/>
  <c r="I569" i="4"/>
  <c r="I575" i="4" s="1"/>
  <c r="H569" i="4"/>
  <c r="G569" i="4"/>
  <c r="F569" i="4"/>
  <c r="E569" i="4"/>
  <c r="D569" i="4"/>
  <c r="C569" i="4"/>
  <c r="C575" i="4" s="1"/>
  <c r="B569" i="4"/>
  <c r="N568" i="4"/>
  <c r="N574" i="4" s="1"/>
  <c r="M568" i="4"/>
  <c r="L568" i="4"/>
  <c r="K568" i="4"/>
  <c r="J568" i="4"/>
  <c r="I568" i="4"/>
  <c r="H568" i="4"/>
  <c r="G568" i="4"/>
  <c r="F568" i="4"/>
  <c r="F574" i="4" s="1"/>
  <c r="E568" i="4"/>
  <c r="D568" i="4"/>
  <c r="C568" i="4"/>
  <c r="B568" i="4"/>
  <c r="N567" i="4"/>
  <c r="M567" i="4"/>
  <c r="M573" i="4" s="1"/>
  <c r="L567" i="4"/>
  <c r="K567" i="4"/>
  <c r="K573" i="4" s="1"/>
  <c r="J567" i="4"/>
  <c r="I567" i="4"/>
  <c r="H567" i="4"/>
  <c r="G567" i="4"/>
  <c r="F567" i="4"/>
  <c r="E567" i="4"/>
  <c r="E573" i="4" s="1"/>
  <c r="D567" i="4"/>
  <c r="C567" i="4"/>
  <c r="C573" i="4" s="1"/>
  <c r="B567" i="4"/>
  <c r="N565" i="4"/>
  <c r="M565" i="4"/>
  <c r="L565" i="4"/>
  <c r="K565" i="4"/>
  <c r="J565" i="4"/>
  <c r="I565" i="4"/>
  <c r="H565" i="4"/>
  <c r="G565" i="4"/>
  <c r="F565" i="4"/>
  <c r="E565" i="4"/>
  <c r="D565" i="4"/>
  <c r="C565" i="4"/>
  <c r="B565" i="4"/>
  <c r="N564" i="4"/>
  <c r="M564" i="4"/>
  <c r="L564" i="4"/>
  <c r="K564" i="4"/>
  <c r="J564" i="4"/>
  <c r="I564" i="4"/>
  <c r="H564" i="4"/>
  <c r="G564" i="4"/>
  <c r="F564" i="4"/>
  <c r="E564" i="4"/>
  <c r="D564" i="4"/>
  <c r="C564" i="4"/>
  <c r="B564" i="4"/>
  <c r="N563" i="4"/>
  <c r="M563" i="4"/>
  <c r="L563" i="4"/>
  <c r="K563" i="4"/>
  <c r="J563" i="4"/>
  <c r="I563" i="4"/>
  <c r="H563" i="4"/>
  <c r="G563" i="4"/>
  <c r="F563" i="4"/>
  <c r="E563" i="4"/>
  <c r="D563" i="4"/>
  <c r="C563" i="4"/>
  <c r="B563" i="4"/>
  <c r="N562" i="4"/>
  <c r="M562" i="4"/>
  <c r="L562" i="4"/>
  <c r="K562" i="4"/>
  <c r="J562" i="4"/>
  <c r="I562" i="4"/>
  <c r="H562" i="4"/>
  <c r="G562" i="4"/>
  <c r="F562" i="4"/>
  <c r="E562" i="4"/>
  <c r="D562" i="4"/>
  <c r="C562" i="4"/>
  <c r="B562" i="4"/>
  <c r="N560" i="4"/>
  <c r="M560" i="4"/>
  <c r="L560" i="4"/>
  <c r="K560" i="4"/>
  <c r="J560" i="4"/>
  <c r="I560" i="4"/>
  <c r="H560" i="4"/>
  <c r="G560" i="4"/>
  <c r="F560" i="4"/>
  <c r="E560" i="4"/>
  <c r="D560" i="4"/>
  <c r="C560" i="4"/>
  <c r="B560" i="4"/>
  <c r="N559" i="4"/>
  <c r="M559" i="4"/>
  <c r="L559" i="4"/>
  <c r="K559" i="4"/>
  <c r="J559" i="4"/>
  <c r="I559" i="4"/>
  <c r="H559" i="4"/>
  <c r="G559" i="4"/>
  <c r="F559" i="4"/>
  <c r="E559" i="4"/>
  <c r="D559" i="4"/>
  <c r="C559" i="4"/>
  <c r="B559" i="4"/>
  <c r="N558" i="4"/>
  <c r="M558" i="4"/>
  <c r="L558" i="4"/>
  <c r="K558" i="4"/>
  <c r="J558" i="4"/>
  <c r="I558" i="4"/>
  <c r="H558" i="4"/>
  <c r="G558" i="4"/>
  <c r="F558" i="4"/>
  <c r="E558" i="4"/>
  <c r="D558" i="4"/>
  <c r="C558" i="4"/>
  <c r="B558" i="4"/>
  <c r="N557" i="4"/>
  <c r="M557" i="4"/>
  <c r="L557" i="4"/>
  <c r="K557" i="4"/>
  <c r="J557" i="4"/>
  <c r="I557" i="4"/>
  <c r="H557" i="4"/>
  <c r="G557" i="4"/>
  <c r="F557" i="4"/>
  <c r="E557" i="4"/>
  <c r="D557" i="4"/>
  <c r="C557" i="4"/>
  <c r="B557" i="4"/>
  <c r="N554" i="4"/>
  <c r="M554" i="4"/>
  <c r="L554" i="4"/>
  <c r="K554" i="4"/>
  <c r="J554" i="4"/>
  <c r="I554" i="4"/>
  <c r="H554" i="4"/>
  <c r="G554" i="4"/>
  <c r="F554" i="4"/>
  <c r="E554" i="4"/>
  <c r="D554" i="4"/>
  <c r="C554" i="4"/>
  <c r="O554" i="4" s="1"/>
  <c r="B554" i="4"/>
  <c r="N553" i="4"/>
  <c r="M553" i="4"/>
  <c r="L553" i="4"/>
  <c r="K553" i="4"/>
  <c r="J553" i="4"/>
  <c r="I553" i="4"/>
  <c r="H553" i="4"/>
  <c r="G553" i="4"/>
  <c r="F553" i="4"/>
  <c r="E553" i="4"/>
  <c r="D553" i="4"/>
  <c r="C553" i="4"/>
  <c r="B553" i="4"/>
  <c r="N552" i="4"/>
  <c r="M552" i="4"/>
  <c r="L552" i="4"/>
  <c r="K552" i="4"/>
  <c r="J552" i="4"/>
  <c r="I552" i="4"/>
  <c r="H552" i="4"/>
  <c r="G552" i="4"/>
  <c r="F552" i="4"/>
  <c r="E552" i="4"/>
  <c r="D552" i="4"/>
  <c r="C552" i="4"/>
  <c r="B552" i="4"/>
  <c r="N551" i="4"/>
  <c r="M551" i="4"/>
  <c r="L551" i="4"/>
  <c r="K551" i="4"/>
  <c r="J551" i="4"/>
  <c r="I551" i="4"/>
  <c r="H551" i="4"/>
  <c r="G551" i="4"/>
  <c r="F551" i="4"/>
  <c r="E551" i="4"/>
  <c r="D551" i="4"/>
  <c r="C551" i="4"/>
  <c r="B551" i="4"/>
  <c r="N546" i="4"/>
  <c r="N545" i="4"/>
  <c r="M545" i="4"/>
  <c r="L545" i="4"/>
  <c r="K545" i="4"/>
  <c r="J545" i="4"/>
  <c r="I545" i="4"/>
  <c r="H545" i="4"/>
  <c r="G545" i="4"/>
  <c r="F545" i="4"/>
  <c r="F546" i="4" s="1"/>
  <c r="E545" i="4"/>
  <c r="D545" i="4"/>
  <c r="C545" i="4"/>
  <c r="B545" i="4"/>
  <c r="N544" i="4"/>
  <c r="M544" i="4"/>
  <c r="L544" i="4"/>
  <c r="K544" i="4"/>
  <c r="J544" i="4"/>
  <c r="I544" i="4"/>
  <c r="H544" i="4"/>
  <c r="G544" i="4"/>
  <c r="F544" i="4"/>
  <c r="E544" i="4"/>
  <c r="D544" i="4"/>
  <c r="C544" i="4"/>
  <c r="B544" i="4"/>
  <c r="N543" i="4"/>
  <c r="M543" i="4"/>
  <c r="L543" i="4"/>
  <c r="L546" i="4" s="1"/>
  <c r="K543" i="4"/>
  <c r="J543" i="4"/>
  <c r="I543" i="4"/>
  <c r="H543" i="4"/>
  <c r="H546" i="4" s="1"/>
  <c r="G543" i="4"/>
  <c r="F543" i="4"/>
  <c r="E543" i="4"/>
  <c r="D543" i="4"/>
  <c r="D546" i="4" s="1"/>
  <c r="C543" i="4"/>
  <c r="B543" i="4"/>
  <c r="N542" i="4"/>
  <c r="M542" i="4"/>
  <c r="M546" i="4" s="1"/>
  <c r="L542" i="4"/>
  <c r="K542" i="4"/>
  <c r="J542" i="4"/>
  <c r="I542" i="4"/>
  <c r="I546" i="4" s="1"/>
  <c r="H542" i="4"/>
  <c r="G542" i="4"/>
  <c r="F542" i="4"/>
  <c r="E542" i="4"/>
  <c r="E546" i="4" s="1"/>
  <c r="D542" i="4"/>
  <c r="C542" i="4"/>
  <c r="B542" i="4"/>
  <c r="N538" i="4"/>
  <c r="M538" i="4"/>
  <c r="L538" i="4"/>
  <c r="K538" i="4"/>
  <c r="J538" i="4"/>
  <c r="I538" i="4"/>
  <c r="H538" i="4"/>
  <c r="G538" i="4"/>
  <c r="F538" i="4"/>
  <c r="E538" i="4"/>
  <c r="D538" i="4"/>
  <c r="C538" i="4"/>
  <c r="B538" i="4"/>
  <c r="N537" i="4"/>
  <c r="N539" i="4" s="1"/>
  <c r="M537" i="4"/>
  <c r="L537" i="4"/>
  <c r="K537" i="4"/>
  <c r="J537" i="4"/>
  <c r="I537" i="4"/>
  <c r="H537" i="4"/>
  <c r="G537" i="4"/>
  <c r="F537" i="4"/>
  <c r="E537" i="4"/>
  <c r="D537" i="4"/>
  <c r="C537" i="4"/>
  <c r="B537" i="4"/>
  <c r="N536" i="4"/>
  <c r="M536" i="4"/>
  <c r="L536" i="4"/>
  <c r="K536" i="4"/>
  <c r="J536" i="4"/>
  <c r="I536" i="4"/>
  <c r="H536" i="4"/>
  <c r="G536" i="4"/>
  <c r="F536" i="4"/>
  <c r="E536" i="4"/>
  <c r="D536" i="4"/>
  <c r="C536" i="4"/>
  <c r="B536" i="4"/>
  <c r="N535" i="4"/>
  <c r="M535" i="4"/>
  <c r="L535" i="4"/>
  <c r="L539" i="4" s="1"/>
  <c r="K535" i="4"/>
  <c r="J535" i="4"/>
  <c r="I535" i="4"/>
  <c r="H535" i="4"/>
  <c r="H539" i="4" s="1"/>
  <c r="G535" i="4"/>
  <c r="F535" i="4"/>
  <c r="E535" i="4"/>
  <c r="D535" i="4"/>
  <c r="D539" i="4" s="1"/>
  <c r="C535" i="4"/>
  <c r="B535" i="4"/>
  <c r="I525" i="4"/>
  <c r="N524" i="4"/>
  <c r="M524" i="4"/>
  <c r="L524" i="4"/>
  <c r="K524" i="4"/>
  <c r="J524" i="4"/>
  <c r="I524" i="4"/>
  <c r="H524" i="4"/>
  <c r="G524" i="4"/>
  <c r="F524" i="4"/>
  <c r="E524" i="4"/>
  <c r="D524" i="4"/>
  <c r="C524" i="4"/>
  <c r="B524" i="4"/>
  <c r="N523" i="4"/>
  <c r="N525" i="4" s="1"/>
  <c r="M523" i="4"/>
  <c r="L523" i="4"/>
  <c r="K523" i="4"/>
  <c r="J523" i="4"/>
  <c r="J525" i="4" s="1"/>
  <c r="I523" i="4"/>
  <c r="H523" i="4"/>
  <c r="G523" i="4"/>
  <c r="F523" i="4"/>
  <c r="F525" i="4" s="1"/>
  <c r="E523" i="4"/>
  <c r="D523" i="4"/>
  <c r="C523" i="4"/>
  <c r="B523" i="4"/>
  <c r="N522" i="4"/>
  <c r="M522" i="4"/>
  <c r="L522" i="4"/>
  <c r="K522" i="4"/>
  <c r="J522" i="4"/>
  <c r="I522" i="4"/>
  <c r="H522" i="4"/>
  <c r="G522" i="4"/>
  <c r="F522" i="4"/>
  <c r="E522" i="4"/>
  <c r="D522" i="4"/>
  <c r="C522" i="4"/>
  <c r="B522" i="4"/>
  <c r="N521" i="4"/>
  <c r="M521" i="4"/>
  <c r="M525" i="4" s="1"/>
  <c r="L521" i="4"/>
  <c r="L525" i="4" s="1"/>
  <c r="K521" i="4"/>
  <c r="J521" i="4"/>
  <c r="I521" i="4"/>
  <c r="H521" i="4"/>
  <c r="H525" i="4" s="1"/>
  <c r="G521" i="4"/>
  <c r="F521" i="4"/>
  <c r="E521" i="4"/>
  <c r="D521" i="4"/>
  <c r="D525" i="4" s="1"/>
  <c r="C521" i="4"/>
  <c r="B521" i="4"/>
  <c r="N501" i="4"/>
  <c r="N500" i="4"/>
  <c r="F498" i="4"/>
  <c r="C494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B493" i="4"/>
  <c r="N492" i="4"/>
  <c r="M492" i="4"/>
  <c r="L492" i="4"/>
  <c r="K492" i="4"/>
  <c r="J492" i="4"/>
  <c r="I492" i="4"/>
  <c r="I494" i="4" s="1"/>
  <c r="H492" i="4"/>
  <c r="G492" i="4"/>
  <c r="F492" i="4"/>
  <c r="E492" i="4"/>
  <c r="D492" i="4"/>
  <c r="C492" i="4"/>
  <c r="B492" i="4"/>
  <c r="N491" i="4"/>
  <c r="N494" i="4" s="1"/>
  <c r="M491" i="4"/>
  <c r="L491" i="4"/>
  <c r="K491" i="4"/>
  <c r="J491" i="4"/>
  <c r="J494" i="4" s="1"/>
  <c r="I491" i="4"/>
  <c r="H491" i="4"/>
  <c r="G491" i="4"/>
  <c r="F491" i="4"/>
  <c r="F494" i="4" s="1"/>
  <c r="E491" i="4"/>
  <c r="D491" i="4"/>
  <c r="C491" i="4"/>
  <c r="B491" i="4"/>
  <c r="N490" i="4"/>
  <c r="M490" i="4"/>
  <c r="L490" i="4"/>
  <c r="K490" i="4"/>
  <c r="K494" i="4" s="1"/>
  <c r="K496" i="4" s="1"/>
  <c r="J490" i="4"/>
  <c r="I490" i="4"/>
  <c r="H490" i="4"/>
  <c r="G490" i="4"/>
  <c r="G494" i="4" s="1"/>
  <c r="F490" i="4"/>
  <c r="E490" i="4"/>
  <c r="D490" i="4"/>
  <c r="C490" i="4"/>
  <c r="B490" i="4"/>
  <c r="B494" i="4" s="1"/>
  <c r="N486" i="4"/>
  <c r="C486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B485" i="4"/>
  <c r="N484" i="4"/>
  <c r="M484" i="4"/>
  <c r="L484" i="4"/>
  <c r="K484" i="4"/>
  <c r="J484" i="4"/>
  <c r="I484" i="4"/>
  <c r="I486" i="4" s="1"/>
  <c r="H484" i="4"/>
  <c r="G484" i="4"/>
  <c r="F484" i="4"/>
  <c r="E484" i="4"/>
  <c r="D484" i="4"/>
  <c r="C484" i="4"/>
  <c r="B484" i="4"/>
  <c r="N483" i="4"/>
  <c r="M483" i="4"/>
  <c r="L483" i="4"/>
  <c r="K483" i="4"/>
  <c r="J483" i="4"/>
  <c r="I483" i="4"/>
  <c r="H483" i="4"/>
  <c r="G483" i="4"/>
  <c r="F483" i="4"/>
  <c r="F486" i="4" s="1"/>
  <c r="E483" i="4"/>
  <c r="D483" i="4"/>
  <c r="C483" i="4"/>
  <c r="B483" i="4"/>
  <c r="N482" i="4"/>
  <c r="M482" i="4"/>
  <c r="L482" i="4"/>
  <c r="K482" i="4"/>
  <c r="K486" i="4" s="1"/>
  <c r="K488" i="4" s="1"/>
  <c r="J482" i="4"/>
  <c r="J486" i="4" s="1"/>
  <c r="I482" i="4"/>
  <c r="H482" i="4"/>
  <c r="G482" i="4"/>
  <c r="G486" i="4" s="1"/>
  <c r="F482" i="4"/>
  <c r="E482" i="4"/>
  <c r="D482" i="4"/>
  <c r="C482" i="4"/>
  <c r="B482" i="4"/>
  <c r="B486" i="4" s="1"/>
  <c r="N478" i="4"/>
  <c r="K478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B477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C478" i="4" s="1"/>
  <c r="B476" i="4"/>
  <c r="N475" i="4"/>
  <c r="M475" i="4"/>
  <c r="L475" i="4"/>
  <c r="K475" i="4"/>
  <c r="J475" i="4"/>
  <c r="I475" i="4"/>
  <c r="H475" i="4"/>
  <c r="G475" i="4"/>
  <c r="F475" i="4"/>
  <c r="F478" i="4" s="1"/>
  <c r="E475" i="4"/>
  <c r="D475" i="4"/>
  <c r="C475" i="4"/>
  <c r="B475" i="4"/>
  <c r="N474" i="4"/>
  <c r="M474" i="4"/>
  <c r="M478" i="4" s="1"/>
  <c r="L474" i="4"/>
  <c r="K474" i="4"/>
  <c r="J474" i="4"/>
  <c r="I474" i="4"/>
  <c r="I478" i="4" s="1"/>
  <c r="H474" i="4"/>
  <c r="G474" i="4"/>
  <c r="F474" i="4"/>
  <c r="E474" i="4"/>
  <c r="E478" i="4" s="1"/>
  <c r="D474" i="4"/>
  <c r="C474" i="4"/>
  <c r="B474" i="4"/>
  <c r="M468" i="4"/>
  <c r="E468" i="4"/>
  <c r="J467" i="4"/>
  <c r="J507" i="4" s="1"/>
  <c r="B467" i="4"/>
  <c r="B507" i="4" s="1"/>
  <c r="G466" i="4"/>
  <c r="L465" i="4"/>
  <c r="D465" i="4"/>
  <c r="D505" i="4" s="1"/>
  <c r="L461" i="4"/>
  <c r="N460" i="4"/>
  <c r="M460" i="4"/>
  <c r="L460" i="4"/>
  <c r="K460" i="4"/>
  <c r="J460" i="4"/>
  <c r="I460" i="4"/>
  <c r="I468" i="4" s="1"/>
  <c r="H460" i="4"/>
  <c r="G460" i="4"/>
  <c r="F460" i="4"/>
  <c r="E460" i="4"/>
  <c r="D460" i="4"/>
  <c r="D461" i="4" s="1"/>
  <c r="C460" i="4"/>
  <c r="B460" i="4"/>
  <c r="N459" i="4"/>
  <c r="N467" i="4" s="1"/>
  <c r="N507" i="4" s="1"/>
  <c r="M459" i="4"/>
  <c r="L459" i="4"/>
  <c r="K459" i="4"/>
  <c r="J459" i="4"/>
  <c r="I459" i="4"/>
  <c r="H459" i="4"/>
  <c r="G459" i="4"/>
  <c r="F459" i="4"/>
  <c r="F467" i="4" s="1"/>
  <c r="F507" i="4" s="1"/>
  <c r="E459" i="4"/>
  <c r="D459" i="4"/>
  <c r="C459" i="4"/>
  <c r="B459" i="4"/>
  <c r="N458" i="4"/>
  <c r="N461" i="4" s="1"/>
  <c r="M458" i="4"/>
  <c r="L458" i="4"/>
  <c r="K458" i="4"/>
  <c r="K466" i="4" s="1"/>
  <c r="J458" i="4"/>
  <c r="I458" i="4"/>
  <c r="H458" i="4"/>
  <c r="G458" i="4"/>
  <c r="F458" i="4"/>
  <c r="F461" i="4" s="1"/>
  <c r="E458" i="4"/>
  <c r="D458" i="4"/>
  <c r="C458" i="4"/>
  <c r="C466" i="4" s="1"/>
  <c r="B458" i="4"/>
  <c r="N457" i="4"/>
  <c r="M457" i="4"/>
  <c r="L457" i="4"/>
  <c r="K457" i="4"/>
  <c r="K461" i="4" s="1"/>
  <c r="J457" i="4"/>
  <c r="I457" i="4"/>
  <c r="H457" i="4"/>
  <c r="H465" i="4" s="1"/>
  <c r="G457" i="4"/>
  <c r="G461" i="4" s="1"/>
  <c r="F457" i="4"/>
  <c r="E457" i="4"/>
  <c r="D457" i="4"/>
  <c r="C457" i="4"/>
  <c r="C461" i="4" s="1"/>
  <c r="B457" i="4"/>
  <c r="I453" i="4"/>
  <c r="C453" i="4"/>
  <c r="F452" i="4"/>
  <c r="M451" i="4"/>
  <c r="C451" i="4"/>
  <c r="J450" i="4"/>
  <c r="C448" i="4"/>
  <c r="N447" i="4"/>
  <c r="M447" i="4"/>
  <c r="M453" i="4" s="1"/>
  <c r="L447" i="4"/>
  <c r="L453" i="4" s="1"/>
  <c r="K447" i="4"/>
  <c r="J447" i="4"/>
  <c r="I447" i="4"/>
  <c r="H447" i="4"/>
  <c r="H453" i="4" s="1"/>
  <c r="G447" i="4"/>
  <c r="G453" i="4" s="1"/>
  <c r="F447" i="4"/>
  <c r="E447" i="4"/>
  <c r="E453" i="4" s="1"/>
  <c r="D447" i="4"/>
  <c r="D453" i="4" s="1"/>
  <c r="C447" i="4"/>
  <c r="B447" i="4"/>
  <c r="N446" i="4"/>
  <c r="M446" i="4"/>
  <c r="M452" i="4" s="1"/>
  <c r="L446" i="4"/>
  <c r="K446" i="4"/>
  <c r="J446" i="4"/>
  <c r="J452" i="4" s="1"/>
  <c r="I446" i="4"/>
  <c r="I452" i="4" s="1"/>
  <c r="H446" i="4"/>
  <c r="G446" i="4"/>
  <c r="F446" i="4"/>
  <c r="E446" i="4"/>
  <c r="E452" i="4" s="1"/>
  <c r="D446" i="4"/>
  <c r="D452" i="4" s="1"/>
  <c r="C446" i="4"/>
  <c r="B446" i="4"/>
  <c r="B452" i="4" s="1"/>
  <c r="N445" i="4"/>
  <c r="N451" i="4" s="1"/>
  <c r="M445" i="4"/>
  <c r="L445" i="4"/>
  <c r="K445" i="4"/>
  <c r="K451" i="4" s="1"/>
  <c r="J445" i="4"/>
  <c r="I445" i="4"/>
  <c r="H445" i="4"/>
  <c r="G445" i="4"/>
  <c r="G451" i="4" s="1"/>
  <c r="F445" i="4"/>
  <c r="E445" i="4"/>
  <c r="D445" i="4"/>
  <c r="C445" i="4"/>
  <c r="B445" i="4"/>
  <c r="B451" i="4" s="1"/>
  <c r="N444" i="4"/>
  <c r="N450" i="4" s="1"/>
  <c r="M444" i="4"/>
  <c r="L444" i="4"/>
  <c r="K444" i="4"/>
  <c r="J444" i="4"/>
  <c r="I444" i="4"/>
  <c r="H444" i="4"/>
  <c r="H450" i="4" s="1"/>
  <c r="G444" i="4"/>
  <c r="F444" i="4"/>
  <c r="E444" i="4"/>
  <c r="D444" i="4"/>
  <c r="D450" i="4" s="1"/>
  <c r="C444" i="4"/>
  <c r="C450" i="4" s="1"/>
  <c r="B444" i="4"/>
  <c r="B448" i="4" s="1"/>
  <c r="M441" i="4"/>
  <c r="N440" i="4"/>
  <c r="N468" i="4" s="1"/>
  <c r="N508" i="4" s="1"/>
  <c r="M440" i="4"/>
  <c r="L440" i="4"/>
  <c r="L468" i="4" s="1"/>
  <c r="K440" i="4"/>
  <c r="K468" i="4" s="1"/>
  <c r="J440" i="4"/>
  <c r="I440" i="4"/>
  <c r="H440" i="4"/>
  <c r="G440" i="4"/>
  <c r="G468" i="4" s="1"/>
  <c r="F440" i="4"/>
  <c r="F468" i="4" s="1"/>
  <c r="E440" i="4"/>
  <c r="D440" i="4"/>
  <c r="C440" i="4"/>
  <c r="C468" i="4" s="1"/>
  <c r="B440" i="4"/>
  <c r="B468" i="4" s="1"/>
  <c r="N439" i="4"/>
  <c r="M439" i="4"/>
  <c r="L439" i="4"/>
  <c r="L467" i="4" s="1"/>
  <c r="K439" i="4"/>
  <c r="K467" i="4" s="1"/>
  <c r="K507" i="4" s="1"/>
  <c r="J439" i="4"/>
  <c r="I439" i="4"/>
  <c r="H439" i="4"/>
  <c r="H467" i="4" s="1"/>
  <c r="H507" i="4" s="1"/>
  <c r="H530" i="4" s="1"/>
  <c r="G439" i="4"/>
  <c r="F439" i="4"/>
  <c r="E439" i="4"/>
  <c r="D439" i="4"/>
  <c r="D467" i="4" s="1"/>
  <c r="D507" i="4" s="1"/>
  <c r="C439" i="4"/>
  <c r="C467" i="4" s="1"/>
  <c r="C507" i="4" s="1"/>
  <c r="B439" i="4"/>
  <c r="N438" i="4"/>
  <c r="M438" i="4"/>
  <c r="M466" i="4" s="1"/>
  <c r="L438" i="4"/>
  <c r="L466" i="4" s="1"/>
  <c r="K438" i="4"/>
  <c r="J438" i="4"/>
  <c r="I438" i="4"/>
  <c r="I466" i="4" s="1"/>
  <c r="H438" i="4"/>
  <c r="H466" i="4" s="1"/>
  <c r="G438" i="4"/>
  <c r="F438" i="4"/>
  <c r="E438" i="4"/>
  <c r="E466" i="4" s="1"/>
  <c r="D438" i="4"/>
  <c r="C438" i="4"/>
  <c r="B438" i="4"/>
  <c r="N437" i="4"/>
  <c r="N465" i="4" s="1"/>
  <c r="M437" i="4"/>
  <c r="M465" i="4" s="1"/>
  <c r="L437" i="4"/>
  <c r="L441" i="4" s="1"/>
  <c r="K437" i="4"/>
  <c r="J437" i="4"/>
  <c r="J465" i="4" s="1"/>
  <c r="I437" i="4"/>
  <c r="I465" i="4" s="1"/>
  <c r="H437" i="4"/>
  <c r="H441" i="4" s="1"/>
  <c r="G437" i="4"/>
  <c r="F437" i="4"/>
  <c r="F465" i="4" s="1"/>
  <c r="E437" i="4"/>
  <c r="E465" i="4" s="1"/>
  <c r="E505" i="4" s="1"/>
  <c r="D437" i="4"/>
  <c r="D441" i="4" s="1"/>
  <c r="C437" i="4"/>
  <c r="B437" i="4"/>
  <c r="B465" i="4" s="1"/>
  <c r="K434" i="4"/>
  <c r="N433" i="4"/>
  <c r="N618" i="4" s="1"/>
  <c r="M433" i="4"/>
  <c r="L433" i="4"/>
  <c r="L618" i="4" s="1"/>
  <c r="L625" i="4" s="1"/>
  <c r="K433" i="4"/>
  <c r="K618" i="4" s="1"/>
  <c r="K625" i="4" s="1"/>
  <c r="J433" i="4"/>
  <c r="J618" i="4" s="1"/>
  <c r="J625" i="4" s="1"/>
  <c r="I433" i="4"/>
  <c r="H433" i="4"/>
  <c r="H618" i="4" s="1"/>
  <c r="H625" i="4" s="1"/>
  <c r="G433" i="4"/>
  <c r="G618" i="4" s="1"/>
  <c r="G625" i="4" s="1"/>
  <c r="F433" i="4"/>
  <c r="F618" i="4" s="1"/>
  <c r="F625" i="4" s="1"/>
  <c r="E433" i="4"/>
  <c r="D433" i="4"/>
  <c r="D618" i="4" s="1"/>
  <c r="D625" i="4" s="1"/>
  <c r="C433" i="4"/>
  <c r="C618" i="4" s="1"/>
  <c r="B433" i="4"/>
  <c r="B618" i="4" s="1"/>
  <c r="B625" i="4" s="1"/>
  <c r="N432" i="4"/>
  <c r="M432" i="4"/>
  <c r="L432" i="4"/>
  <c r="K432" i="4"/>
  <c r="J432" i="4"/>
  <c r="I432" i="4"/>
  <c r="H432" i="4"/>
  <c r="G432" i="4"/>
  <c r="F432" i="4"/>
  <c r="E432" i="4"/>
  <c r="D432" i="4"/>
  <c r="C432" i="4"/>
  <c r="B432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B431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B430" i="4"/>
  <c r="J428" i="4"/>
  <c r="N427" i="4"/>
  <c r="M427" i="4"/>
  <c r="M428" i="4" s="1"/>
  <c r="L427" i="4"/>
  <c r="L428" i="4" s="1"/>
  <c r="K427" i="4"/>
  <c r="J427" i="4"/>
  <c r="I427" i="4"/>
  <c r="I428" i="4" s="1"/>
  <c r="H427" i="4"/>
  <c r="H428" i="4" s="1"/>
  <c r="G427" i="4"/>
  <c r="F427" i="4"/>
  <c r="E427" i="4"/>
  <c r="E428" i="4" s="1"/>
  <c r="D427" i="4"/>
  <c r="D428" i="4" s="1"/>
  <c r="C427" i="4"/>
  <c r="B427" i="4"/>
  <c r="O427" i="4" s="1"/>
  <c r="N426" i="4"/>
  <c r="M426" i="4"/>
  <c r="L426" i="4"/>
  <c r="K426" i="4"/>
  <c r="J426" i="4"/>
  <c r="I426" i="4"/>
  <c r="H426" i="4"/>
  <c r="G426" i="4"/>
  <c r="F426" i="4"/>
  <c r="E426" i="4"/>
  <c r="D426" i="4"/>
  <c r="C426" i="4"/>
  <c r="B426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B425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B424" i="4"/>
  <c r="M421" i="4"/>
  <c r="I421" i="4"/>
  <c r="E421" i="4"/>
  <c r="O420" i="4"/>
  <c r="N420" i="4"/>
  <c r="M420" i="4"/>
  <c r="L420" i="4"/>
  <c r="L421" i="4" s="1"/>
  <c r="K420" i="4"/>
  <c r="J420" i="4"/>
  <c r="I420" i="4"/>
  <c r="H420" i="4"/>
  <c r="H421" i="4" s="1"/>
  <c r="G420" i="4"/>
  <c r="F420" i="4"/>
  <c r="E420" i="4"/>
  <c r="D420" i="4"/>
  <c r="D421" i="4" s="1"/>
  <c r="C420" i="4"/>
  <c r="B420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B419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B418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B417" i="4"/>
  <c r="M415" i="4"/>
  <c r="L415" i="4"/>
  <c r="I415" i="4"/>
  <c r="H415" i="4"/>
  <c r="E415" i="4"/>
  <c r="D415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B414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B413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B412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B411" i="4"/>
  <c r="N407" i="4"/>
  <c r="F403" i="4"/>
  <c r="L402" i="4"/>
  <c r="L403" i="4" s="1"/>
  <c r="D402" i="4"/>
  <c r="D403" i="4" s="1"/>
  <c r="N401" i="4"/>
  <c r="M401" i="4"/>
  <c r="J401" i="4"/>
  <c r="I401" i="4"/>
  <c r="F401" i="4"/>
  <c r="E401" i="4"/>
  <c r="B401" i="4"/>
  <c r="N395" i="4"/>
  <c r="J394" i="4"/>
  <c r="B394" i="4"/>
  <c r="N393" i="4"/>
  <c r="K393" i="4"/>
  <c r="J393" i="4"/>
  <c r="G393" i="4"/>
  <c r="F393" i="4"/>
  <c r="C393" i="4"/>
  <c r="B393" i="4"/>
  <c r="M391" i="4"/>
  <c r="L391" i="4"/>
  <c r="I391" i="4"/>
  <c r="H391" i="4"/>
  <c r="E391" i="4"/>
  <c r="D391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B390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B389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B388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B387" i="4"/>
  <c r="L385" i="4"/>
  <c r="H385" i="4"/>
  <c r="D385" i="4"/>
  <c r="N384" i="4"/>
  <c r="M384" i="4"/>
  <c r="M385" i="4" s="1"/>
  <c r="L384" i="4"/>
  <c r="K384" i="4"/>
  <c r="J384" i="4"/>
  <c r="I384" i="4"/>
  <c r="I385" i="4" s="1"/>
  <c r="H384" i="4"/>
  <c r="G384" i="4"/>
  <c r="F384" i="4"/>
  <c r="F385" i="4" s="1"/>
  <c r="E384" i="4"/>
  <c r="E385" i="4" s="1"/>
  <c r="D384" i="4"/>
  <c r="C384" i="4"/>
  <c r="B384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B383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B382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B381" i="4"/>
  <c r="O378" i="4"/>
  <c r="N378" i="4"/>
  <c r="N367" i="4" s="1"/>
  <c r="M378" i="4"/>
  <c r="L378" i="4"/>
  <c r="L434" i="4" s="1"/>
  <c r="K378" i="4"/>
  <c r="K428" i="4" s="1"/>
  <c r="J378" i="4"/>
  <c r="J421" i="4" s="1"/>
  <c r="I378" i="4"/>
  <c r="H378" i="4"/>
  <c r="H434" i="4" s="1"/>
  <c r="G378" i="4"/>
  <c r="G428" i="4" s="1"/>
  <c r="F378" i="4"/>
  <c r="F428" i="4" s="1"/>
  <c r="E378" i="4"/>
  <c r="D378" i="4"/>
  <c r="D434" i="4" s="1"/>
  <c r="C378" i="4"/>
  <c r="C428" i="4" s="1"/>
  <c r="B378" i="4"/>
  <c r="B421" i="4" s="1"/>
  <c r="O421" i="4" s="1"/>
  <c r="N377" i="4"/>
  <c r="M377" i="4"/>
  <c r="L377" i="4"/>
  <c r="K377" i="4"/>
  <c r="J377" i="4"/>
  <c r="I377" i="4"/>
  <c r="H377" i="4"/>
  <c r="G377" i="4"/>
  <c r="F377" i="4"/>
  <c r="E377" i="4"/>
  <c r="D377" i="4"/>
  <c r="C377" i="4"/>
  <c r="B377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B376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B375" i="4"/>
  <c r="L373" i="4"/>
  <c r="H373" i="4"/>
  <c r="D373" i="4"/>
  <c r="N372" i="4"/>
  <c r="N373" i="4" s="1"/>
  <c r="M372" i="4"/>
  <c r="M373" i="4" s="1"/>
  <c r="L372" i="4"/>
  <c r="K372" i="4"/>
  <c r="J372" i="4"/>
  <c r="J373" i="4" s="1"/>
  <c r="I372" i="4"/>
  <c r="I373" i="4" s="1"/>
  <c r="H372" i="4"/>
  <c r="G372" i="4"/>
  <c r="F372" i="4"/>
  <c r="F373" i="4" s="1"/>
  <c r="E372" i="4"/>
  <c r="E373" i="4" s="1"/>
  <c r="D372" i="4"/>
  <c r="C372" i="4"/>
  <c r="B372" i="4"/>
  <c r="N371" i="4"/>
  <c r="M371" i="4"/>
  <c r="L371" i="4"/>
  <c r="K371" i="4"/>
  <c r="J371" i="4"/>
  <c r="I371" i="4"/>
  <c r="G371" i="4"/>
  <c r="F371" i="4"/>
  <c r="E371" i="4"/>
  <c r="D371" i="4"/>
  <c r="C371" i="4"/>
  <c r="B371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B370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B369" i="4"/>
  <c r="M367" i="4"/>
  <c r="J367" i="4"/>
  <c r="I367" i="4"/>
  <c r="E367" i="4"/>
  <c r="B367" i="4"/>
  <c r="O366" i="4"/>
  <c r="N366" i="4"/>
  <c r="M366" i="4"/>
  <c r="L366" i="4"/>
  <c r="L367" i="4" s="1"/>
  <c r="K366" i="4"/>
  <c r="K367" i="4" s="1"/>
  <c r="J366" i="4"/>
  <c r="I366" i="4"/>
  <c r="H366" i="4"/>
  <c r="H367" i="4" s="1"/>
  <c r="G366" i="4"/>
  <c r="G367" i="4" s="1"/>
  <c r="F366" i="4"/>
  <c r="E366" i="4"/>
  <c r="D366" i="4"/>
  <c r="D367" i="4" s="1"/>
  <c r="C366" i="4"/>
  <c r="C367" i="4" s="1"/>
  <c r="B366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B365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B364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B363" i="4"/>
  <c r="M361" i="4"/>
  <c r="I361" i="4"/>
  <c r="E361" i="4"/>
  <c r="N360" i="4"/>
  <c r="N361" i="4" s="1"/>
  <c r="M360" i="4"/>
  <c r="L360" i="4"/>
  <c r="L361" i="4" s="1"/>
  <c r="K360" i="4"/>
  <c r="K361" i="4" s="1"/>
  <c r="J360" i="4"/>
  <c r="J361" i="4" s="1"/>
  <c r="I360" i="4"/>
  <c r="H360" i="4"/>
  <c r="H361" i="4" s="1"/>
  <c r="G360" i="4"/>
  <c r="G361" i="4" s="1"/>
  <c r="F360" i="4"/>
  <c r="F361" i="4" s="1"/>
  <c r="E360" i="4"/>
  <c r="D360" i="4"/>
  <c r="D361" i="4" s="1"/>
  <c r="C360" i="4"/>
  <c r="C361" i="4" s="1"/>
  <c r="B360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B359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B358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B357" i="4"/>
  <c r="O355" i="4"/>
  <c r="L355" i="4"/>
  <c r="H355" i="4"/>
  <c r="D355" i="4"/>
  <c r="N354" i="4"/>
  <c r="N355" i="4" s="1"/>
  <c r="M354" i="4"/>
  <c r="M355" i="4" s="1"/>
  <c r="L354" i="4"/>
  <c r="K354" i="4"/>
  <c r="K355" i="4" s="1"/>
  <c r="J354" i="4"/>
  <c r="J355" i="4" s="1"/>
  <c r="I354" i="4"/>
  <c r="I355" i="4" s="1"/>
  <c r="H354" i="4"/>
  <c r="G354" i="4"/>
  <c r="G355" i="4" s="1"/>
  <c r="F354" i="4"/>
  <c r="F355" i="4" s="1"/>
  <c r="E354" i="4"/>
  <c r="E355" i="4" s="1"/>
  <c r="D354" i="4"/>
  <c r="C354" i="4"/>
  <c r="C355" i="4" s="1"/>
  <c r="B354" i="4"/>
  <c r="B355" i="4" s="1"/>
  <c r="N353" i="4"/>
  <c r="M353" i="4"/>
  <c r="L353" i="4"/>
  <c r="K353" i="4"/>
  <c r="J353" i="4"/>
  <c r="I353" i="4"/>
  <c r="H353" i="4"/>
  <c r="G353" i="4"/>
  <c r="F353" i="4"/>
  <c r="E353" i="4"/>
  <c r="D353" i="4"/>
  <c r="C353" i="4"/>
  <c r="B353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B352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B351" i="4"/>
  <c r="N349" i="4"/>
  <c r="K349" i="4"/>
  <c r="C349" i="4"/>
  <c r="N348" i="4"/>
  <c r="M348" i="4"/>
  <c r="M349" i="4" s="1"/>
  <c r="L348" i="4"/>
  <c r="L349" i="4" s="1"/>
  <c r="K348" i="4"/>
  <c r="J348" i="4"/>
  <c r="J349" i="4" s="1"/>
  <c r="I348" i="4"/>
  <c r="I349" i="4" s="1"/>
  <c r="H348" i="4"/>
  <c r="H349" i="4" s="1"/>
  <c r="G348" i="4"/>
  <c r="F348" i="4"/>
  <c r="F349" i="4" s="1"/>
  <c r="E348" i="4"/>
  <c r="E349" i="4" s="1"/>
  <c r="D348" i="4"/>
  <c r="D349" i="4" s="1"/>
  <c r="C348" i="4"/>
  <c r="B348" i="4"/>
  <c r="O348" i="4" s="1"/>
  <c r="N347" i="4"/>
  <c r="M347" i="4"/>
  <c r="L347" i="4"/>
  <c r="K347" i="4"/>
  <c r="J347" i="4"/>
  <c r="I347" i="4"/>
  <c r="H347" i="4"/>
  <c r="G347" i="4"/>
  <c r="F347" i="4"/>
  <c r="E347" i="4"/>
  <c r="D347" i="4"/>
  <c r="C347" i="4"/>
  <c r="B347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B346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B345" i="4"/>
  <c r="N343" i="4"/>
  <c r="M343" i="4"/>
  <c r="J343" i="4"/>
  <c r="G343" i="4"/>
  <c r="E343" i="4"/>
  <c r="C343" i="4"/>
  <c r="B343" i="4"/>
  <c r="N342" i="4"/>
  <c r="M342" i="4"/>
  <c r="O342" i="4" s="1"/>
  <c r="L342" i="4"/>
  <c r="L343" i="4" s="1"/>
  <c r="K342" i="4"/>
  <c r="K343" i="4" s="1"/>
  <c r="J342" i="4"/>
  <c r="I342" i="4"/>
  <c r="I343" i="4" s="1"/>
  <c r="H342" i="4"/>
  <c r="H343" i="4" s="1"/>
  <c r="G342" i="4"/>
  <c r="F342" i="4"/>
  <c r="E342" i="4"/>
  <c r="D342" i="4"/>
  <c r="D343" i="4" s="1"/>
  <c r="C342" i="4"/>
  <c r="B342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B341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B340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B339" i="4"/>
  <c r="M337" i="4"/>
  <c r="L337" i="4"/>
  <c r="I337" i="4"/>
  <c r="H337" i="4"/>
  <c r="D337" i="4"/>
  <c r="N336" i="4"/>
  <c r="N337" i="4" s="1"/>
  <c r="M336" i="4"/>
  <c r="L336" i="4"/>
  <c r="K336" i="4"/>
  <c r="K337" i="4" s="1"/>
  <c r="J336" i="4"/>
  <c r="J337" i="4" s="1"/>
  <c r="I336" i="4"/>
  <c r="H336" i="4"/>
  <c r="G336" i="4"/>
  <c r="G337" i="4" s="1"/>
  <c r="F336" i="4"/>
  <c r="F337" i="4" s="1"/>
  <c r="E336" i="4"/>
  <c r="E337" i="4" s="1"/>
  <c r="D336" i="4"/>
  <c r="C336" i="4"/>
  <c r="C337" i="4" s="1"/>
  <c r="B336" i="4"/>
  <c r="B337" i="4" s="1"/>
  <c r="O337" i="4" s="1"/>
  <c r="N335" i="4"/>
  <c r="M335" i="4"/>
  <c r="L335" i="4"/>
  <c r="K335" i="4"/>
  <c r="J335" i="4"/>
  <c r="I335" i="4"/>
  <c r="H335" i="4"/>
  <c r="G335" i="4"/>
  <c r="F335" i="4"/>
  <c r="E335" i="4"/>
  <c r="D335" i="4"/>
  <c r="C335" i="4"/>
  <c r="B335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B334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B333" i="4"/>
  <c r="L331" i="4"/>
  <c r="K331" i="4"/>
  <c r="J331" i="4"/>
  <c r="F331" i="4"/>
  <c r="D331" i="4"/>
  <c r="B331" i="4"/>
  <c r="N330" i="4"/>
  <c r="M330" i="4"/>
  <c r="M331" i="4" s="1"/>
  <c r="O331" i="4" s="1"/>
  <c r="L330" i="4"/>
  <c r="K330" i="4"/>
  <c r="J330" i="4"/>
  <c r="I330" i="4"/>
  <c r="I331" i="4" s="1"/>
  <c r="H330" i="4"/>
  <c r="H331" i="4" s="1"/>
  <c r="G330" i="4"/>
  <c r="G331" i="4" s="1"/>
  <c r="F330" i="4"/>
  <c r="E330" i="4"/>
  <c r="E331" i="4" s="1"/>
  <c r="D330" i="4"/>
  <c r="C330" i="4"/>
  <c r="C331" i="4" s="1"/>
  <c r="B330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B329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B328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B327" i="4"/>
  <c r="BP202" i="4"/>
  <c r="BO202" i="4"/>
  <c r="BN202" i="4"/>
  <c r="BM202" i="4"/>
  <c r="BL202" i="4"/>
  <c r="BK202" i="4"/>
  <c r="BJ202" i="4"/>
  <c r="BI202" i="4"/>
  <c r="BH202" i="4"/>
  <c r="BG202" i="4"/>
  <c r="BF202" i="4"/>
  <c r="BE202" i="4"/>
  <c r="BD202" i="4"/>
  <c r="BC202" i="4"/>
  <c r="BB202" i="4"/>
  <c r="BA202" i="4"/>
  <c r="AZ202" i="4"/>
  <c r="AY202" i="4"/>
  <c r="N499" i="4" s="1"/>
  <c r="N502" i="4" s="1"/>
  <c r="AX202" i="4"/>
  <c r="N498" i="4" s="1"/>
  <c r="AW202" i="4"/>
  <c r="M501" i="4" s="1"/>
  <c r="AV202" i="4"/>
  <c r="M500" i="4" s="1"/>
  <c r="AU202" i="4"/>
  <c r="M499" i="4" s="1"/>
  <c r="AT202" i="4"/>
  <c r="M498" i="4" s="1"/>
  <c r="AS202" i="4"/>
  <c r="L501" i="4" s="1"/>
  <c r="AR202" i="4"/>
  <c r="L500" i="4" s="1"/>
  <c r="AQ202" i="4"/>
  <c r="L499" i="4" s="1"/>
  <c r="AP202" i="4"/>
  <c r="L498" i="4" s="1"/>
  <c r="AO202" i="4"/>
  <c r="K501" i="4" s="1"/>
  <c r="AN202" i="4"/>
  <c r="K500" i="4" s="1"/>
  <c r="AM202" i="4"/>
  <c r="K499" i="4" s="1"/>
  <c r="AL202" i="4"/>
  <c r="K498" i="4" s="1"/>
  <c r="AK202" i="4"/>
  <c r="J501" i="4" s="1"/>
  <c r="AJ202" i="4"/>
  <c r="J500" i="4" s="1"/>
  <c r="AI202" i="4"/>
  <c r="J499" i="4" s="1"/>
  <c r="AH202" i="4"/>
  <c r="J498" i="4" s="1"/>
  <c r="AG202" i="4"/>
  <c r="I501" i="4" s="1"/>
  <c r="AF202" i="4"/>
  <c r="I500" i="4" s="1"/>
  <c r="AE202" i="4"/>
  <c r="I499" i="4" s="1"/>
  <c r="AD202" i="4"/>
  <c r="I498" i="4" s="1"/>
  <c r="AC202" i="4"/>
  <c r="H501" i="4" s="1"/>
  <c r="AB202" i="4"/>
  <c r="H500" i="4" s="1"/>
  <c r="AA202" i="4"/>
  <c r="H499" i="4" s="1"/>
  <c r="Z202" i="4"/>
  <c r="H498" i="4" s="1"/>
  <c r="Y202" i="4"/>
  <c r="G501" i="4" s="1"/>
  <c r="X202" i="4"/>
  <c r="G500" i="4" s="1"/>
  <c r="W202" i="4"/>
  <c r="G499" i="4" s="1"/>
  <c r="V202" i="4"/>
  <c r="G498" i="4" s="1"/>
  <c r="U202" i="4"/>
  <c r="F501" i="4" s="1"/>
  <c r="T202" i="4"/>
  <c r="F500" i="4" s="1"/>
  <c r="S202" i="4"/>
  <c r="F499" i="4" s="1"/>
  <c r="R202" i="4"/>
  <c r="Q202" i="4"/>
  <c r="E501" i="4" s="1"/>
  <c r="P202" i="4"/>
  <c r="E500" i="4" s="1"/>
  <c r="O202" i="4"/>
  <c r="E499" i="4" s="1"/>
  <c r="N202" i="4"/>
  <c r="E498" i="4" s="1"/>
  <c r="M202" i="4"/>
  <c r="D501" i="4" s="1"/>
  <c r="L202" i="4"/>
  <c r="D500" i="4" s="1"/>
  <c r="K202" i="4"/>
  <c r="D499" i="4" s="1"/>
  <c r="J202" i="4"/>
  <c r="D498" i="4" s="1"/>
  <c r="I202" i="4"/>
  <c r="C501" i="4" s="1"/>
  <c r="H202" i="4"/>
  <c r="C500" i="4" s="1"/>
  <c r="G202" i="4"/>
  <c r="C499" i="4" s="1"/>
  <c r="F202" i="4"/>
  <c r="C498" i="4" s="1"/>
  <c r="E202" i="4"/>
  <c r="B501" i="4" s="1"/>
  <c r="D202" i="4"/>
  <c r="B500" i="4" s="1"/>
  <c r="C202" i="4"/>
  <c r="B499" i="4" s="1"/>
  <c r="B202" i="4"/>
  <c r="B498" i="4" s="1"/>
  <c r="AY125" i="4"/>
  <c r="N406" i="4" s="1"/>
  <c r="AQ125" i="4"/>
  <c r="L406" i="4" s="1"/>
  <c r="AK125" i="4"/>
  <c r="J408" i="4" s="1"/>
  <c r="AA125" i="4"/>
  <c r="H406" i="4" s="1"/>
  <c r="U125" i="4"/>
  <c r="F408" i="4" s="1"/>
  <c r="K125" i="4"/>
  <c r="D406" i="4" s="1"/>
  <c r="AY124" i="4"/>
  <c r="N402" i="4" s="1"/>
  <c r="N403" i="4" s="1"/>
  <c r="AX124" i="4"/>
  <c r="N399" i="4" s="1"/>
  <c r="AW124" i="4"/>
  <c r="M402" i="4" s="1"/>
  <c r="M403" i="4" s="1"/>
  <c r="AV124" i="4"/>
  <c r="AU124" i="4"/>
  <c r="M400" i="4" s="1"/>
  <c r="AT124" i="4"/>
  <c r="M399" i="4" s="1"/>
  <c r="AS124" i="4"/>
  <c r="AR124" i="4"/>
  <c r="L401" i="4" s="1"/>
  <c r="AQ124" i="4"/>
  <c r="L400" i="4" s="1"/>
  <c r="AP124" i="4"/>
  <c r="L399" i="4" s="1"/>
  <c r="AO124" i="4"/>
  <c r="K402" i="4" s="1"/>
  <c r="K403" i="4" s="1"/>
  <c r="AN124" i="4"/>
  <c r="K401" i="4" s="1"/>
  <c r="AM124" i="4"/>
  <c r="K400" i="4" s="1"/>
  <c r="AL124" i="4"/>
  <c r="K399" i="4" s="1"/>
  <c r="AK124" i="4"/>
  <c r="J402" i="4" s="1"/>
  <c r="J403" i="4" s="1"/>
  <c r="AJ124" i="4"/>
  <c r="AI124" i="4"/>
  <c r="J400" i="4" s="1"/>
  <c r="AH124" i="4"/>
  <c r="J399" i="4" s="1"/>
  <c r="AG124" i="4"/>
  <c r="I402" i="4" s="1"/>
  <c r="I403" i="4" s="1"/>
  <c r="AF124" i="4"/>
  <c r="AE124" i="4"/>
  <c r="I400" i="4" s="1"/>
  <c r="AD124" i="4"/>
  <c r="I399" i="4" s="1"/>
  <c r="AC124" i="4"/>
  <c r="H402" i="4" s="1"/>
  <c r="H403" i="4" s="1"/>
  <c r="AB124" i="4"/>
  <c r="H401" i="4" s="1"/>
  <c r="AA124" i="4"/>
  <c r="H400" i="4" s="1"/>
  <c r="Z124" i="4"/>
  <c r="H399" i="4" s="1"/>
  <c r="Y124" i="4"/>
  <c r="G402" i="4" s="1"/>
  <c r="G403" i="4" s="1"/>
  <c r="X124" i="4"/>
  <c r="G401" i="4" s="1"/>
  <c r="W124" i="4"/>
  <c r="G400" i="4" s="1"/>
  <c r="V124" i="4"/>
  <c r="G399" i="4" s="1"/>
  <c r="U124" i="4"/>
  <c r="F402" i="4" s="1"/>
  <c r="T124" i="4"/>
  <c r="S124" i="4"/>
  <c r="S125" i="4" s="1"/>
  <c r="F406" i="4" s="1"/>
  <c r="R124" i="4"/>
  <c r="F399" i="4" s="1"/>
  <c r="Q124" i="4"/>
  <c r="E402" i="4" s="1"/>
  <c r="E403" i="4" s="1"/>
  <c r="P124" i="4"/>
  <c r="O124" i="4"/>
  <c r="E400" i="4" s="1"/>
  <c r="N124" i="4"/>
  <c r="E399" i="4" s="1"/>
  <c r="M124" i="4"/>
  <c r="L124" i="4"/>
  <c r="D401" i="4" s="1"/>
  <c r="K124" i="4"/>
  <c r="D400" i="4" s="1"/>
  <c r="J124" i="4"/>
  <c r="D399" i="4" s="1"/>
  <c r="I124" i="4"/>
  <c r="C402" i="4" s="1"/>
  <c r="C403" i="4" s="1"/>
  <c r="H124" i="4"/>
  <c r="C401" i="4" s="1"/>
  <c r="G124" i="4"/>
  <c r="C400" i="4" s="1"/>
  <c r="F124" i="4"/>
  <c r="C399" i="4" s="1"/>
  <c r="E124" i="4"/>
  <c r="B402" i="4" s="1"/>
  <c r="B403" i="4" s="1"/>
  <c r="O403" i="4" s="1"/>
  <c r="D124" i="4"/>
  <c r="C124" i="4"/>
  <c r="B400" i="4" s="1"/>
  <c r="B124" i="4"/>
  <c r="B399" i="4" s="1"/>
  <c r="AY123" i="4"/>
  <c r="N396" i="4" s="1"/>
  <c r="N397" i="4" s="1"/>
  <c r="AX123" i="4"/>
  <c r="AW123" i="4"/>
  <c r="M396" i="4" s="1"/>
  <c r="M397" i="4" s="1"/>
  <c r="AV123" i="4"/>
  <c r="M395" i="4" s="1"/>
  <c r="AU123" i="4"/>
  <c r="AU125" i="4" s="1"/>
  <c r="M406" i="4" s="1"/>
  <c r="AT123" i="4"/>
  <c r="M393" i="4" s="1"/>
  <c r="AS123" i="4"/>
  <c r="L396" i="4" s="1"/>
  <c r="L397" i="4" s="1"/>
  <c r="AR123" i="4"/>
  <c r="AQ123" i="4"/>
  <c r="L394" i="4" s="1"/>
  <c r="AP123" i="4"/>
  <c r="AO123" i="4"/>
  <c r="AO125" i="4" s="1"/>
  <c r="K408" i="4" s="1"/>
  <c r="AN123" i="4"/>
  <c r="AM123" i="4"/>
  <c r="K394" i="4" s="1"/>
  <c r="AL123" i="4"/>
  <c r="AK123" i="4"/>
  <c r="J396" i="4" s="1"/>
  <c r="J397" i="4" s="1"/>
  <c r="AJ123" i="4"/>
  <c r="AI123" i="4"/>
  <c r="AH123" i="4"/>
  <c r="AG123" i="4"/>
  <c r="I396" i="4" s="1"/>
  <c r="I397" i="4" s="1"/>
  <c r="AF123" i="4"/>
  <c r="I395" i="4" s="1"/>
  <c r="AE123" i="4"/>
  <c r="I394" i="4" s="1"/>
  <c r="AD123" i="4"/>
  <c r="I393" i="4" s="1"/>
  <c r="AC123" i="4"/>
  <c r="AC125" i="4" s="1"/>
  <c r="H408" i="4" s="1"/>
  <c r="AB123" i="4"/>
  <c r="AA123" i="4"/>
  <c r="H394" i="4" s="1"/>
  <c r="Z123" i="4"/>
  <c r="Y123" i="4"/>
  <c r="Y125" i="4" s="1"/>
  <c r="G408" i="4" s="1"/>
  <c r="X123" i="4"/>
  <c r="W123" i="4"/>
  <c r="G394" i="4" s="1"/>
  <c r="V123" i="4"/>
  <c r="U123" i="4"/>
  <c r="F396" i="4" s="1"/>
  <c r="F397" i="4" s="1"/>
  <c r="T123" i="4"/>
  <c r="S123" i="4"/>
  <c r="F394" i="4" s="1"/>
  <c r="R123" i="4"/>
  <c r="Q123" i="4"/>
  <c r="P123" i="4"/>
  <c r="E395" i="4" s="1"/>
  <c r="O123" i="4"/>
  <c r="O125" i="4" s="1"/>
  <c r="E406" i="4" s="1"/>
  <c r="N123" i="4"/>
  <c r="E393" i="4" s="1"/>
  <c r="M123" i="4"/>
  <c r="L123" i="4"/>
  <c r="K123" i="4"/>
  <c r="D394" i="4" s="1"/>
  <c r="J123" i="4"/>
  <c r="I123" i="4"/>
  <c r="H123" i="4"/>
  <c r="G123" i="4"/>
  <c r="C394" i="4" s="1"/>
  <c r="F123" i="4"/>
  <c r="E123" i="4"/>
  <c r="B396" i="4" s="1"/>
  <c r="D123" i="4"/>
  <c r="C123" i="4"/>
  <c r="B123" i="4"/>
  <c r="O714" i="3"/>
  <c r="M714" i="3"/>
  <c r="L714" i="3"/>
  <c r="K714" i="3"/>
  <c r="J714" i="3"/>
  <c r="I714" i="3"/>
  <c r="H714" i="3"/>
  <c r="O713" i="3"/>
  <c r="O712" i="3"/>
  <c r="N710" i="3"/>
  <c r="M710" i="3"/>
  <c r="L710" i="3"/>
  <c r="K710" i="3"/>
  <c r="J710" i="3"/>
  <c r="I710" i="3"/>
  <c r="H710" i="3"/>
  <c r="O710" i="3" s="1"/>
  <c r="O709" i="3"/>
  <c r="O708" i="3"/>
  <c r="O707" i="3"/>
  <c r="O706" i="3"/>
  <c r="O703" i="3"/>
  <c r="M703" i="3"/>
  <c r="L703" i="3"/>
  <c r="K703" i="3"/>
  <c r="J703" i="3"/>
  <c r="I703" i="3"/>
  <c r="O702" i="3"/>
  <c r="O700" i="3"/>
  <c r="O699" i="3"/>
  <c r="O698" i="3"/>
  <c r="N696" i="3"/>
  <c r="M696" i="3"/>
  <c r="O696" i="3" s="1"/>
  <c r="L696" i="3"/>
  <c r="K696" i="3"/>
  <c r="O695" i="3"/>
  <c r="O694" i="3"/>
  <c r="O693" i="3"/>
  <c r="O692" i="3"/>
  <c r="M689" i="3"/>
  <c r="L689" i="3"/>
  <c r="K689" i="3"/>
  <c r="J689" i="3"/>
  <c r="I689" i="3"/>
  <c r="H689" i="3"/>
  <c r="O688" i="3"/>
  <c r="O687" i="3"/>
  <c r="O686" i="3"/>
  <c r="O683" i="3"/>
  <c r="O682" i="3"/>
  <c r="N681" i="3"/>
  <c r="M681" i="3"/>
  <c r="O681" i="3" s="1"/>
  <c r="L681" i="3"/>
  <c r="K681" i="3"/>
  <c r="J681" i="3"/>
  <c r="I681" i="3"/>
  <c r="H681" i="3"/>
  <c r="O680" i="3"/>
  <c r="O679" i="3"/>
  <c r="N678" i="3"/>
  <c r="M678" i="3"/>
  <c r="L678" i="3"/>
  <c r="K678" i="3"/>
  <c r="J678" i="3"/>
  <c r="I678" i="3"/>
  <c r="H678" i="3"/>
  <c r="O678" i="3" s="1"/>
  <c r="O675" i="3"/>
  <c r="N675" i="3"/>
  <c r="M674" i="3"/>
  <c r="O674" i="3" s="1"/>
  <c r="L674" i="3"/>
  <c r="K674" i="3"/>
  <c r="J674" i="3"/>
  <c r="I674" i="3"/>
  <c r="H674" i="3"/>
  <c r="O673" i="3"/>
  <c r="O672" i="3"/>
  <c r="O671" i="3"/>
  <c r="O669" i="3"/>
  <c r="N669" i="3"/>
  <c r="M668" i="3"/>
  <c r="O668" i="3" s="1"/>
  <c r="L668" i="3"/>
  <c r="K668" i="3"/>
  <c r="J668" i="3"/>
  <c r="I668" i="3"/>
  <c r="H668" i="3"/>
  <c r="O667" i="3"/>
  <c r="O666" i="3"/>
  <c r="O665" i="3"/>
  <c r="O663" i="3"/>
  <c r="N663" i="3"/>
  <c r="M662" i="3"/>
  <c r="L662" i="3"/>
  <c r="K662" i="3"/>
  <c r="J662" i="3"/>
  <c r="I662" i="3"/>
  <c r="H662" i="3"/>
  <c r="O661" i="3"/>
  <c r="O660" i="3"/>
  <c r="O659" i="3"/>
  <c r="O657" i="3"/>
  <c r="N657" i="3"/>
  <c r="M656" i="3"/>
  <c r="O656" i="3" s="1"/>
  <c r="L656" i="3"/>
  <c r="K656" i="3"/>
  <c r="J656" i="3"/>
  <c r="I656" i="3"/>
  <c r="H656" i="3"/>
  <c r="O655" i="3"/>
  <c r="O654" i="3"/>
  <c r="O653" i="3"/>
  <c r="O651" i="3"/>
  <c r="N651" i="3"/>
  <c r="M650" i="3"/>
  <c r="O650" i="3" s="1"/>
  <c r="L650" i="3"/>
  <c r="K650" i="3"/>
  <c r="J650" i="3"/>
  <c r="I650" i="3"/>
  <c r="H650" i="3"/>
  <c r="O649" i="3"/>
  <c r="O648" i="3"/>
  <c r="O647" i="3"/>
  <c r="O645" i="3"/>
  <c r="M644" i="3"/>
  <c r="L644" i="3"/>
  <c r="K644" i="3"/>
  <c r="J644" i="3"/>
  <c r="I644" i="3"/>
  <c r="H644" i="3"/>
  <c r="O643" i="3"/>
  <c r="O642" i="3"/>
  <c r="O641" i="3"/>
  <c r="M633" i="3"/>
  <c r="N632" i="3"/>
  <c r="N629" i="3"/>
  <c r="N631" i="3" s="1"/>
  <c r="L629" i="3"/>
  <c r="N628" i="3"/>
  <c r="M628" i="3"/>
  <c r="M629" i="3" s="1"/>
  <c r="K625" i="3"/>
  <c r="L624" i="3"/>
  <c r="J621" i="3"/>
  <c r="K620" i="3"/>
  <c r="L620" i="3" s="1"/>
  <c r="J617" i="3"/>
  <c r="I617" i="3"/>
  <c r="K616" i="3"/>
  <c r="J616" i="3"/>
  <c r="I613" i="3"/>
  <c r="H613" i="3"/>
  <c r="J612" i="3"/>
  <c r="I612" i="3"/>
  <c r="I609" i="3"/>
  <c r="I611" i="3" s="1"/>
  <c r="G609" i="3"/>
  <c r="H608" i="3"/>
  <c r="I608" i="3" s="1"/>
  <c r="J608" i="3" s="1"/>
  <c r="F605" i="3"/>
  <c r="G604" i="3"/>
  <c r="H601" i="3"/>
  <c r="E601" i="3"/>
  <c r="G600" i="3"/>
  <c r="H600" i="3" s="1"/>
  <c r="I600" i="3" s="1"/>
  <c r="F600" i="3"/>
  <c r="F601" i="3" s="1"/>
  <c r="F597" i="3"/>
  <c r="F599" i="3" s="1"/>
  <c r="E597" i="3"/>
  <c r="D597" i="3"/>
  <c r="H596" i="3"/>
  <c r="F596" i="3"/>
  <c r="G596" i="3" s="1"/>
  <c r="G597" i="3" s="1"/>
  <c r="G599" i="3" s="1"/>
  <c r="E596" i="3"/>
  <c r="C593" i="3"/>
  <c r="D592" i="3"/>
  <c r="B589" i="3"/>
  <c r="C588" i="3"/>
  <c r="C589" i="3" s="1"/>
  <c r="C591" i="3" s="1"/>
  <c r="N577" i="3"/>
  <c r="O570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O568" i="3"/>
  <c r="N568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O567" i="3"/>
  <c r="N553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N552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N550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N548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N547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N546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N545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N543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N542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N541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N540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H538" i="3"/>
  <c r="D538" i="3"/>
  <c r="C538" i="3"/>
  <c r="M537" i="3"/>
  <c r="H537" i="3"/>
  <c r="F537" i="3"/>
  <c r="E537" i="3"/>
  <c r="N536" i="3"/>
  <c r="M536" i="3"/>
  <c r="J536" i="3"/>
  <c r="E536" i="3"/>
  <c r="B536" i="3"/>
  <c r="K535" i="3"/>
  <c r="G535" i="3"/>
  <c r="F535" i="3"/>
  <c r="D535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N528" i="3"/>
  <c r="N538" i="3" s="1"/>
  <c r="M528" i="3"/>
  <c r="M538" i="3" s="1"/>
  <c r="L528" i="3"/>
  <c r="L538" i="3" s="1"/>
  <c r="K528" i="3"/>
  <c r="K538" i="3" s="1"/>
  <c r="J528" i="3"/>
  <c r="J538" i="3" s="1"/>
  <c r="I528" i="3"/>
  <c r="I538" i="3" s="1"/>
  <c r="O538" i="3" s="1"/>
  <c r="H528" i="3"/>
  <c r="G528" i="3"/>
  <c r="G538" i="3" s="1"/>
  <c r="F528" i="3"/>
  <c r="F538" i="3" s="1"/>
  <c r="E528" i="3"/>
  <c r="E538" i="3" s="1"/>
  <c r="D528" i="3"/>
  <c r="C528" i="3"/>
  <c r="B528" i="3"/>
  <c r="B538" i="3" s="1"/>
  <c r="N527" i="3"/>
  <c r="N537" i="3" s="1"/>
  <c r="M527" i="3"/>
  <c r="L527" i="3"/>
  <c r="L537" i="3" s="1"/>
  <c r="K527" i="3"/>
  <c r="K537" i="3" s="1"/>
  <c r="J527" i="3"/>
  <c r="J537" i="3" s="1"/>
  <c r="I527" i="3"/>
  <c r="I537" i="3" s="1"/>
  <c r="H527" i="3"/>
  <c r="G527" i="3"/>
  <c r="G537" i="3" s="1"/>
  <c r="F527" i="3"/>
  <c r="E527" i="3"/>
  <c r="D527" i="3"/>
  <c r="D537" i="3" s="1"/>
  <c r="C527" i="3"/>
  <c r="C537" i="3" s="1"/>
  <c r="B527" i="3"/>
  <c r="B537" i="3" s="1"/>
  <c r="N526" i="3"/>
  <c r="M526" i="3"/>
  <c r="L526" i="3"/>
  <c r="L536" i="3" s="1"/>
  <c r="K526" i="3"/>
  <c r="K536" i="3" s="1"/>
  <c r="J526" i="3"/>
  <c r="I526" i="3"/>
  <c r="I536" i="3" s="1"/>
  <c r="H526" i="3"/>
  <c r="H536" i="3" s="1"/>
  <c r="G526" i="3"/>
  <c r="G536" i="3" s="1"/>
  <c r="F526" i="3"/>
  <c r="F536" i="3" s="1"/>
  <c r="E526" i="3"/>
  <c r="D526" i="3"/>
  <c r="D536" i="3" s="1"/>
  <c r="C526" i="3"/>
  <c r="C536" i="3" s="1"/>
  <c r="B526" i="3"/>
  <c r="N525" i="3"/>
  <c r="N535" i="3" s="1"/>
  <c r="M525" i="3"/>
  <c r="M535" i="3" s="1"/>
  <c r="L525" i="3"/>
  <c r="L535" i="3" s="1"/>
  <c r="K525" i="3"/>
  <c r="J525" i="3"/>
  <c r="J535" i="3" s="1"/>
  <c r="I525" i="3"/>
  <c r="I535" i="3" s="1"/>
  <c r="H525" i="3"/>
  <c r="H535" i="3" s="1"/>
  <c r="G525" i="3"/>
  <c r="F525" i="3"/>
  <c r="E525" i="3"/>
  <c r="E535" i="3" s="1"/>
  <c r="D525" i="3"/>
  <c r="C525" i="3"/>
  <c r="C535" i="3" s="1"/>
  <c r="B525" i="3"/>
  <c r="B535" i="3" s="1"/>
  <c r="B519" i="3" s="1"/>
  <c r="N522" i="3"/>
  <c r="J522" i="3"/>
  <c r="D522" i="3"/>
  <c r="B522" i="3"/>
  <c r="K521" i="3"/>
  <c r="G521" i="3"/>
  <c r="E521" i="3"/>
  <c r="L520" i="3"/>
  <c r="J520" i="3"/>
  <c r="H520" i="3"/>
  <c r="D520" i="3"/>
  <c r="B520" i="3"/>
  <c r="I519" i="3"/>
  <c r="G519" i="3"/>
  <c r="E519" i="3"/>
  <c r="N516" i="3"/>
  <c r="M516" i="3"/>
  <c r="M522" i="3" s="1"/>
  <c r="L516" i="3"/>
  <c r="K516" i="3"/>
  <c r="J516" i="3"/>
  <c r="I516" i="3"/>
  <c r="I522" i="3" s="1"/>
  <c r="O522" i="3" s="1"/>
  <c r="H516" i="3"/>
  <c r="G516" i="3"/>
  <c r="F516" i="3"/>
  <c r="F522" i="3" s="1"/>
  <c r="E516" i="3"/>
  <c r="E522" i="3" s="1"/>
  <c r="D516" i="3"/>
  <c r="C516" i="3"/>
  <c r="B516" i="3"/>
  <c r="N515" i="3"/>
  <c r="N521" i="3" s="1"/>
  <c r="M515" i="3"/>
  <c r="M521" i="3" s="1"/>
  <c r="L515" i="3"/>
  <c r="K515" i="3"/>
  <c r="J515" i="3"/>
  <c r="J521" i="3" s="1"/>
  <c r="I515" i="3"/>
  <c r="H515" i="3"/>
  <c r="G515" i="3"/>
  <c r="F515" i="3"/>
  <c r="F521" i="3" s="1"/>
  <c r="E515" i="3"/>
  <c r="D515" i="3"/>
  <c r="C515" i="3"/>
  <c r="C521" i="3" s="1"/>
  <c r="B515" i="3"/>
  <c r="B521" i="3" s="1"/>
  <c r="N514" i="3"/>
  <c r="N520" i="3" s="1"/>
  <c r="M514" i="3"/>
  <c r="L514" i="3"/>
  <c r="K514" i="3"/>
  <c r="K520" i="3" s="1"/>
  <c r="J514" i="3"/>
  <c r="I514" i="3"/>
  <c r="H514" i="3"/>
  <c r="G514" i="3"/>
  <c r="G520" i="3" s="1"/>
  <c r="F514" i="3"/>
  <c r="E514" i="3"/>
  <c r="D514" i="3"/>
  <c r="C514" i="3"/>
  <c r="C520" i="3" s="1"/>
  <c r="B514" i="3"/>
  <c r="N513" i="3"/>
  <c r="M513" i="3"/>
  <c r="M519" i="3" s="1"/>
  <c r="L513" i="3"/>
  <c r="L519" i="3" s="1"/>
  <c r="K513" i="3"/>
  <c r="K519" i="3" s="1"/>
  <c r="J513" i="3"/>
  <c r="I513" i="3"/>
  <c r="H513" i="3"/>
  <c r="H519" i="3" s="1"/>
  <c r="G513" i="3"/>
  <c r="F513" i="3"/>
  <c r="E513" i="3"/>
  <c r="D513" i="3"/>
  <c r="D519" i="3" s="1"/>
  <c r="C513" i="3"/>
  <c r="B513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N490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N489" i="3"/>
  <c r="N492" i="3" s="1"/>
  <c r="M489" i="3"/>
  <c r="L489" i="3"/>
  <c r="K489" i="3"/>
  <c r="J489" i="3"/>
  <c r="I489" i="3"/>
  <c r="H489" i="3"/>
  <c r="G489" i="3"/>
  <c r="F489" i="3"/>
  <c r="E489" i="3"/>
  <c r="D489" i="3"/>
  <c r="C489" i="3"/>
  <c r="B489" i="3"/>
  <c r="N488" i="3"/>
  <c r="M488" i="3"/>
  <c r="M492" i="3" s="1"/>
  <c r="L488" i="3"/>
  <c r="K488" i="3"/>
  <c r="K492" i="3" s="1"/>
  <c r="J488" i="3"/>
  <c r="I488" i="3"/>
  <c r="I492" i="3" s="1"/>
  <c r="H488" i="3"/>
  <c r="G488" i="3"/>
  <c r="G492" i="3" s="1"/>
  <c r="F488" i="3"/>
  <c r="E488" i="3"/>
  <c r="E492" i="3" s="1"/>
  <c r="D488" i="3"/>
  <c r="C488" i="3"/>
  <c r="C492" i="3" s="1"/>
  <c r="B488" i="3"/>
  <c r="N484" i="3"/>
  <c r="M484" i="3"/>
  <c r="L484" i="3"/>
  <c r="L485" i="3" s="1"/>
  <c r="K484" i="3"/>
  <c r="J484" i="3"/>
  <c r="I484" i="3"/>
  <c r="H484" i="3"/>
  <c r="G484" i="3"/>
  <c r="F484" i="3"/>
  <c r="E484" i="3"/>
  <c r="D484" i="3"/>
  <c r="D485" i="3" s="1"/>
  <c r="C484" i="3"/>
  <c r="B484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N482" i="3"/>
  <c r="N485" i="3" s="1"/>
  <c r="M482" i="3"/>
  <c r="L482" i="3"/>
  <c r="K482" i="3"/>
  <c r="J482" i="3"/>
  <c r="I482" i="3"/>
  <c r="H482" i="3"/>
  <c r="G482" i="3"/>
  <c r="F482" i="3"/>
  <c r="E482" i="3"/>
  <c r="D482" i="3"/>
  <c r="C482" i="3"/>
  <c r="B482" i="3"/>
  <c r="N481" i="3"/>
  <c r="M481" i="3"/>
  <c r="L481" i="3"/>
  <c r="K481" i="3"/>
  <c r="K485" i="3" s="1"/>
  <c r="J481" i="3"/>
  <c r="I481" i="3"/>
  <c r="H481" i="3"/>
  <c r="H485" i="3" s="1"/>
  <c r="G481" i="3"/>
  <c r="G485" i="3" s="1"/>
  <c r="F481" i="3"/>
  <c r="E481" i="3"/>
  <c r="D481" i="3"/>
  <c r="C481" i="3"/>
  <c r="C485" i="3" s="1"/>
  <c r="B481" i="3"/>
  <c r="H471" i="3"/>
  <c r="N470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N469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N468" i="3"/>
  <c r="N471" i="3" s="1"/>
  <c r="M468" i="3"/>
  <c r="L468" i="3"/>
  <c r="K468" i="3"/>
  <c r="J468" i="3"/>
  <c r="I468" i="3"/>
  <c r="H468" i="3"/>
  <c r="G468" i="3"/>
  <c r="F468" i="3"/>
  <c r="E468" i="3"/>
  <c r="D468" i="3"/>
  <c r="C468" i="3"/>
  <c r="B468" i="3"/>
  <c r="N467" i="3"/>
  <c r="M467" i="3"/>
  <c r="M471" i="3" s="1"/>
  <c r="L467" i="3"/>
  <c r="L471" i="3" s="1"/>
  <c r="K467" i="3"/>
  <c r="K471" i="3" s="1"/>
  <c r="J467" i="3"/>
  <c r="I467" i="3"/>
  <c r="I471" i="3" s="1"/>
  <c r="H467" i="3"/>
  <c r="G467" i="3"/>
  <c r="G471" i="3" s="1"/>
  <c r="F467" i="3"/>
  <c r="E467" i="3"/>
  <c r="E471" i="3" s="1"/>
  <c r="D467" i="3"/>
  <c r="D471" i="3" s="1"/>
  <c r="C467" i="3"/>
  <c r="C471" i="3" s="1"/>
  <c r="B467" i="3"/>
  <c r="N447" i="3"/>
  <c r="M447" i="3"/>
  <c r="L447" i="3"/>
  <c r="L448" i="3" s="1"/>
  <c r="K447" i="3"/>
  <c r="J447" i="3"/>
  <c r="I447" i="3"/>
  <c r="H447" i="3"/>
  <c r="G447" i="3"/>
  <c r="F447" i="3"/>
  <c r="E447" i="3"/>
  <c r="D447" i="3"/>
  <c r="D448" i="3" s="1"/>
  <c r="C447" i="3"/>
  <c r="B447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N445" i="3"/>
  <c r="N448" i="3" s="1"/>
  <c r="M445" i="3"/>
  <c r="L445" i="3"/>
  <c r="K445" i="3"/>
  <c r="J445" i="3"/>
  <c r="I445" i="3"/>
  <c r="H445" i="3"/>
  <c r="G445" i="3"/>
  <c r="F445" i="3"/>
  <c r="E445" i="3"/>
  <c r="D445" i="3"/>
  <c r="C445" i="3"/>
  <c r="B445" i="3"/>
  <c r="N444" i="3"/>
  <c r="M444" i="3"/>
  <c r="L444" i="3"/>
  <c r="K444" i="3"/>
  <c r="K448" i="3" s="1"/>
  <c r="J444" i="3"/>
  <c r="I444" i="3"/>
  <c r="H444" i="3"/>
  <c r="H448" i="3" s="1"/>
  <c r="G444" i="3"/>
  <c r="G448" i="3" s="1"/>
  <c r="F444" i="3"/>
  <c r="E444" i="3"/>
  <c r="D444" i="3"/>
  <c r="C444" i="3"/>
  <c r="C448" i="3" s="1"/>
  <c r="B444" i="3"/>
  <c r="F440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N438" i="3"/>
  <c r="M438" i="3"/>
  <c r="L438" i="3"/>
  <c r="K438" i="3"/>
  <c r="K440" i="3" s="1"/>
  <c r="J438" i="3"/>
  <c r="I438" i="3"/>
  <c r="H438" i="3"/>
  <c r="G438" i="3"/>
  <c r="F438" i="3"/>
  <c r="E438" i="3"/>
  <c r="D438" i="3"/>
  <c r="C438" i="3"/>
  <c r="B438" i="3"/>
  <c r="N437" i="3"/>
  <c r="N440" i="3" s="1"/>
  <c r="M437" i="3"/>
  <c r="L437" i="3"/>
  <c r="K437" i="3"/>
  <c r="J437" i="3"/>
  <c r="I437" i="3"/>
  <c r="H437" i="3"/>
  <c r="G437" i="3"/>
  <c r="F437" i="3"/>
  <c r="E437" i="3"/>
  <c r="D437" i="3"/>
  <c r="C437" i="3"/>
  <c r="B437" i="3"/>
  <c r="N436" i="3"/>
  <c r="M436" i="3"/>
  <c r="M440" i="3" s="1"/>
  <c r="M442" i="3" s="1"/>
  <c r="L436" i="3"/>
  <c r="L440" i="3" s="1"/>
  <c r="K436" i="3"/>
  <c r="J436" i="3"/>
  <c r="J440" i="3" s="1"/>
  <c r="I436" i="3"/>
  <c r="I440" i="3" s="1"/>
  <c r="I442" i="3" s="1"/>
  <c r="H436" i="3"/>
  <c r="H440" i="3" s="1"/>
  <c r="G436" i="3"/>
  <c r="G440" i="3" s="1"/>
  <c r="F436" i="3"/>
  <c r="E436" i="3"/>
  <c r="E440" i="3" s="1"/>
  <c r="D436" i="3"/>
  <c r="D440" i="3" s="1"/>
  <c r="C436" i="3"/>
  <c r="C440" i="3" s="1"/>
  <c r="B436" i="3"/>
  <c r="B440" i="3" s="1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N420" i="3"/>
  <c r="N423" i="3" s="1"/>
  <c r="M420" i="3"/>
  <c r="L420" i="3"/>
  <c r="K420" i="3"/>
  <c r="J420" i="3"/>
  <c r="I420" i="3"/>
  <c r="H420" i="3"/>
  <c r="G420" i="3"/>
  <c r="F420" i="3"/>
  <c r="E420" i="3"/>
  <c r="D420" i="3"/>
  <c r="C420" i="3"/>
  <c r="B420" i="3"/>
  <c r="N419" i="3"/>
  <c r="M419" i="3"/>
  <c r="M423" i="3" s="1"/>
  <c r="L419" i="3"/>
  <c r="L423" i="3" s="1"/>
  <c r="K419" i="3"/>
  <c r="K423" i="3" s="1"/>
  <c r="J419" i="3"/>
  <c r="J423" i="3" s="1"/>
  <c r="I419" i="3"/>
  <c r="I423" i="3" s="1"/>
  <c r="H419" i="3"/>
  <c r="H423" i="3" s="1"/>
  <c r="G419" i="3"/>
  <c r="G423" i="3" s="1"/>
  <c r="F419" i="3"/>
  <c r="F423" i="3" s="1"/>
  <c r="E419" i="3"/>
  <c r="E423" i="3" s="1"/>
  <c r="D419" i="3"/>
  <c r="D423" i="3" s="1"/>
  <c r="C419" i="3"/>
  <c r="C423" i="3" s="1"/>
  <c r="B419" i="3"/>
  <c r="B423" i="3" s="1"/>
  <c r="N415" i="3"/>
  <c r="N414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N407" i="3"/>
  <c r="N410" i="3" s="1"/>
  <c r="M407" i="3"/>
  <c r="L407" i="3"/>
  <c r="K407" i="3"/>
  <c r="J407" i="3"/>
  <c r="I407" i="3"/>
  <c r="H407" i="3"/>
  <c r="G407" i="3"/>
  <c r="F407" i="3"/>
  <c r="E407" i="3"/>
  <c r="D407" i="3"/>
  <c r="C407" i="3"/>
  <c r="B407" i="3"/>
  <c r="N406" i="3"/>
  <c r="M406" i="3"/>
  <c r="M410" i="3" s="1"/>
  <c r="L406" i="3"/>
  <c r="L410" i="3" s="1"/>
  <c r="K406" i="3"/>
  <c r="K410" i="3" s="1"/>
  <c r="J406" i="3"/>
  <c r="J410" i="3" s="1"/>
  <c r="I406" i="3"/>
  <c r="I410" i="3" s="1"/>
  <c r="O410" i="3" s="1"/>
  <c r="H406" i="3"/>
  <c r="H410" i="3" s="1"/>
  <c r="G406" i="3"/>
  <c r="G410" i="3" s="1"/>
  <c r="F406" i="3"/>
  <c r="F410" i="3" s="1"/>
  <c r="E406" i="3"/>
  <c r="E410" i="3" s="1"/>
  <c r="D406" i="3"/>
  <c r="D410" i="3" s="1"/>
  <c r="C406" i="3"/>
  <c r="C410" i="3" s="1"/>
  <c r="B406" i="3"/>
  <c r="B410" i="3" s="1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N400" i="3"/>
  <c r="N403" i="3" s="1"/>
  <c r="M400" i="3"/>
  <c r="L400" i="3"/>
  <c r="K400" i="3"/>
  <c r="J400" i="3"/>
  <c r="I400" i="3"/>
  <c r="H400" i="3"/>
  <c r="G400" i="3"/>
  <c r="F400" i="3"/>
  <c r="E400" i="3"/>
  <c r="D400" i="3"/>
  <c r="C400" i="3"/>
  <c r="B400" i="3"/>
  <c r="N399" i="3"/>
  <c r="M399" i="3"/>
  <c r="M403" i="3" s="1"/>
  <c r="M404" i="3" s="1"/>
  <c r="L399" i="3"/>
  <c r="L403" i="3" s="1"/>
  <c r="K399" i="3"/>
  <c r="K403" i="3" s="1"/>
  <c r="K404" i="3" s="1"/>
  <c r="J399" i="3"/>
  <c r="J403" i="3" s="1"/>
  <c r="I399" i="3"/>
  <c r="I403" i="3" s="1"/>
  <c r="H399" i="3"/>
  <c r="H403" i="3" s="1"/>
  <c r="G399" i="3"/>
  <c r="G403" i="3" s="1"/>
  <c r="G404" i="3" s="1"/>
  <c r="F399" i="3"/>
  <c r="F403" i="3" s="1"/>
  <c r="E399" i="3"/>
  <c r="E403" i="3" s="1"/>
  <c r="E404" i="3" s="1"/>
  <c r="D399" i="3"/>
  <c r="D403" i="3" s="1"/>
  <c r="C399" i="3"/>
  <c r="C403" i="3" s="1"/>
  <c r="C404" i="3" s="1"/>
  <c r="B399" i="3"/>
  <c r="B403" i="3" s="1"/>
  <c r="N395" i="3"/>
  <c r="N430" i="3" s="1"/>
  <c r="N454" i="3" s="1"/>
  <c r="M395" i="3"/>
  <c r="M430" i="3" s="1"/>
  <c r="M454" i="3" s="1"/>
  <c r="L395" i="3"/>
  <c r="L430" i="3" s="1"/>
  <c r="L454" i="3" s="1"/>
  <c r="K395" i="3"/>
  <c r="K415" i="3" s="1"/>
  <c r="J395" i="3"/>
  <c r="J415" i="3" s="1"/>
  <c r="I395" i="3"/>
  <c r="I430" i="3" s="1"/>
  <c r="I454" i="3" s="1"/>
  <c r="H395" i="3"/>
  <c r="H430" i="3" s="1"/>
  <c r="H454" i="3" s="1"/>
  <c r="G395" i="3"/>
  <c r="G415" i="3" s="1"/>
  <c r="F395" i="3"/>
  <c r="F415" i="3" s="1"/>
  <c r="E395" i="3"/>
  <c r="E430" i="3" s="1"/>
  <c r="E454" i="3" s="1"/>
  <c r="D395" i="3"/>
  <c r="D430" i="3" s="1"/>
  <c r="D454" i="3" s="1"/>
  <c r="C395" i="3"/>
  <c r="C415" i="3" s="1"/>
  <c r="B395" i="3"/>
  <c r="B415" i="3" s="1"/>
  <c r="N394" i="3"/>
  <c r="N429" i="3" s="1"/>
  <c r="N453" i="3" s="1"/>
  <c r="M394" i="3"/>
  <c r="M429" i="3" s="1"/>
  <c r="M453" i="3" s="1"/>
  <c r="L394" i="3"/>
  <c r="L414" i="3" s="1"/>
  <c r="K394" i="3"/>
  <c r="K414" i="3" s="1"/>
  <c r="J394" i="3"/>
  <c r="J429" i="3" s="1"/>
  <c r="J453" i="3" s="1"/>
  <c r="I394" i="3"/>
  <c r="I429" i="3" s="1"/>
  <c r="I453" i="3" s="1"/>
  <c r="H394" i="3"/>
  <c r="H414" i="3" s="1"/>
  <c r="G394" i="3"/>
  <c r="G414" i="3" s="1"/>
  <c r="F394" i="3"/>
  <c r="F429" i="3" s="1"/>
  <c r="F453" i="3" s="1"/>
  <c r="E394" i="3"/>
  <c r="E429" i="3" s="1"/>
  <c r="E453" i="3" s="1"/>
  <c r="D394" i="3"/>
  <c r="D414" i="3" s="1"/>
  <c r="C394" i="3"/>
  <c r="C414" i="3" s="1"/>
  <c r="B394" i="3"/>
  <c r="B429" i="3" s="1"/>
  <c r="B453" i="3" s="1"/>
  <c r="N393" i="3"/>
  <c r="N428" i="3" s="1"/>
  <c r="N452" i="3" s="1"/>
  <c r="M393" i="3"/>
  <c r="M413" i="3" s="1"/>
  <c r="L393" i="3"/>
  <c r="L413" i="3" s="1"/>
  <c r="K393" i="3"/>
  <c r="K428" i="3" s="1"/>
  <c r="K452" i="3" s="1"/>
  <c r="J393" i="3"/>
  <c r="J428" i="3" s="1"/>
  <c r="J452" i="3" s="1"/>
  <c r="I393" i="3"/>
  <c r="I413" i="3" s="1"/>
  <c r="H393" i="3"/>
  <c r="H413" i="3" s="1"/>
  <c r="G393" i="3"/>
  <c r="G428" i="3" s="1"/>
  <c r="G452" i="3" s="1"/>
  <c r="F393" i="3"/>
  <c r="F428" i="3" s="1"/>
  <c r="F452" i="3" s="1"/>
  <c r="E393" i="3"/>
  <c r="E413" i="3" s="1"/>
  <c r="D393" i="3"/>
  <c r="D413" i="3" s="1"/>
  <c r="C393" i="3"/>
  <c r="C428" i="3" s="1"/>
  <c r="C452" i="3" s="1"/>
  <c r="B393" i="3"/>
  <c r="B428" i="3" s="1"/>
  <c r="B452" i="3" s="1"/>
  <c r="N392" i="3"/>
  <c r="N412" i="3" s="1"/>
  <c r="M392" i="3"/>
  <c r="M412" i="3" s="1"/>
  <c r="L392" i="3"/>
  <c r="L427" i="3" s="1"/>
  <c r="L451" i="3" s="1"/>
  <c r="K392" i="3"/>
  <c r="K427" i="3" s="1"/>
  <c r="K451" i="3" s="1"/>
  <c r="J392" i="3"/>
  <c r="J412" i="3" s="1"/>
  <c r="I392" i="3"/>
  <c r="I412" i="3" s="1"/>
  <c r="H392" i="3"/>
  <c r="H427" i="3" s="1"/>
  <c r="H451" i="3" s="1"/>
  <c r="G392" i="3"/>
  <c r="G427" i="3" s="1"/>
  <c r="G451" i="3" s="1"/>
  <c r="F392" i="3"/>
  <c r="F412" i="3" s="1"/>
  <c r="E392" i="3"/>
  <c r="E412" i="3" s="1"/>
  <c r="D392" i="3"/>
  <c r="D427" i="3" s="1"/>
  <c r="D451" i="3" s="1"/>
  <c r="C392" i="3"/>
  <c r="C427" i="3" s="1"/>
  <c r="C451" i="3" s="1"/>
  <c r="B392" i="3"/>
  <c r="B412" i="3" s="1"/>
  <c r="N388" i="3"/>
  <c r="N564" i="3" s="1"/>
  <c r="M388" i="3"/>
  <c r="M564" i="3" s="1"/>
  <c r="M571" i="3" s="1"/>
  <c r="L388" i="3"/>
  <c r="L564" i="3" s="1"/>
  <c r="L571" i="3" s="1"/>
  <c r="K388" i="3"/>
  <c r="K564" i="3" s="1"/>
  <c r="K571" i="3" s="1"/>
  <c r="J388" i="3"/>
  <c r="J564" i="3" s="1"/>
  <c r="J571" i="3" s="1"/>
  <c r="I388" i="3"/>
  <c r="I564" i="3" s="1"/>
  <c r="H388" i="3"/>
  <c r="H564" i="3" s="1"/>
  <c r="H571" i="3" s="1"/>
  <c r="G388" i="3"/>
  <c r="G564" i="3" s="1"/>
  <c r="G571" i="3" s="1"/>
  <c r="F388" i="3"/>
  <c r="F564" i="3" s="1"/>
  <c r="F571" i="3" s="1"/>
  <c r="E388" i="3"/>
  <c r="E564" i="3" s="1"/>
  <c r="E571" i="3" s="1"/>
  <c r="D388" i="3"/>
  <c r="D564" i="3" s="1"/>
  <c r="D571" i="3" s="1"/>
  <c r="C388" i="3"/>
  <c r="C564" i="3" s="1"/>
  <c r="C571" i="3" s="1"/>
  <c r="B388" i="3"/>
  <c r="B564" i="3" s="1"/>
  <c r="B571" i="3" s="1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N382" i="3"/>
  <c r="M382" i="3"/>
  <c r="M383" i="3" s="1"/>
  <c r="L382" i="3"/>
  <c r="L383" i="3" s="1"/>
  <c r="K382" i="3"/>
  <c r="J382" i="3"/>
  <c r="I382" i="3"/>
  <c r="I383" i="3" s="1"/>
  <c r="O383" i="3" s="1"/>
  <c r="H382" i="3"/>
  <c r="H383" i="3" s="1"/>
  <c r="G382" i="3"/>
  <c r="F382" i="3"/>
  <c r="E382" i="3"/>
  <c r="E383" i="3" s="1"/>
  <c r="D382" i="3"/>
  <c r="D383" i="3" s="1"/>
  <c r="C382" i="3"/>
  <c r="B382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O375" i="3"/>
  <c r="N375" i="3"/>
  <c r="M375" i="3"/>
  <c r="L375" i="3"/>
  <c r="L376" i="3" s="1"/>
  <c r="K375" i="3"/>
  <c r="K376" i="3" s="1"/>
  <c r="J375" i="3"/>
  <c r="I375" i="3"/>
  <c r="H375" i="3"/>
  <c r="H376" i="3" s="1"/>
  <c r="G375" i="3"/>
  <c r="G376" i="3" s="1"/>
  <c r="F375" i="3"/>
  <c r="E375" i="3"/>
  <c r="D375" i="3"/>
  <c r="D376" i="3" s="1"/>
  <c r="C375" i="3"/>
  <c r="C376" i="3" s="1"/>
  <c r="B375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O369" i="3"/>
  <c r="N369" i="3"/>
  <c r="N370" i="3" s="1"/>
  <c r="M369" i="3"/>
  <c r="L369" i="3"/>
  <c r="K369" i="3"/>
  <c r="K370" i="3" s="1"/>
  <c r="J369" i="3"/>
  <c r="J370" i="3" s="1"/>
  <c r="I369" i="3"/>
  <c r="H369" i="3"/>
  <c r="G369" i="3"/>
  <c r="G370" i="3" s="1"/>
  <c r="F369" i="3"/>
  <c r="F370" i="3" s="1"/>
  <c r="E369" i="3"/>
  <c r="D369" i="3"/>
  <c r="C369" i="3"/>
  <c r="C370" i="3" s="1"/>
  <c r="B369" i="3"/>
  <c r="B370" i="3" s="1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L364" i="3"/>
  <c r="K364" i="3"/>
  <c r="H364" i="3"/>
  <c r="G364" i="3"/>
  <c r="D364" i="3"/>
  <c r="C364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N357" i="3"/>
  <c r="M357" i="3"/>
  <c r="M358" i="3" s="1"/>
  <c r="L357" i="3"/>
  <c r="L358" i="3" s="1"/>
  <c r="K357" i="3"/>
  <c r="J357" i="3"/>
  <c r="I357" i="3"/>
  <c r="I358" i="3" s="1"/>
  <c r="O358" i="3" s="1"/>
  <c r="H357" i="3"/>
  <c r="H358" i="3" s="1"/>
  <c r="G357" i="3"/>
  <c r="F357" i="3"/>
  <c r="E357" i="3"/>
  <c r="E358" i="3" s="1"/>
  <c r="D357" i="3"/>
  <c r="D358" i="3" s="1"/>
  <c r="C357" i="3"/>
  <c r="B357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N351" i="3"/>
  <c r="N376" i="3" s="1"/>
  <c r="M351" i="3"/>
  <c r="M370" i="3" s="1"/>
  <c r="L351" i="3"/>
  <c r="L370" i="3" s="1"/>
  <c r="K351" i="3"/>
  <c r="K383" i="3" s="1"/>
  <c r="J351" i="3"/>
  <c r="J376" i="3" s="1"/>
  <c r="I351" i="3"/>
  <c r="O351" i="3" s="1"/>
  <c r="H351" i="3"/>
  <c r="H370" i="3" s="1"/>
  <c r="G351" i="3"/>
  <c r="G383" i="3" s="1"/>
  <c r="F351" i="3"/>
  <c r="F376" i="3" s="1"/>
  <c r="E351" i="3"/>
  <c r="E370" i="3" s="1"/>
  <c r="D351" i="3"/>
  <c r="D370" i="3" s="1"/>
  <c r="C351" i="3"/>
  <c r="C383" i="3" s="1"/>
  <c r="B351" i="3"/>
  <c r="B376" i="3" s="1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N346" i="3"/>
  <c r="K346" i="3"/>
  <c r="J346" i="3"/>
  <c r="G346" i="3"/>
  <c r="F346" i="3"/>
  <c r="C346" i="3"/>
  <c r="B346" i="3"/>
  <c r="N345" i="3"/>
  <c r="M345" i="3"/>
  <c r="M346" i="3" s="1"/>
  <c r="L345" i="3"/>
  <c r="L346" i="3" s="1"/>
  <c r="K345" i="3"/>
  <c r="J345" i="3"/>
  <c r="I345" i="3"/>
  <c r="I346" i="3" s="1"/>
  <c r="O346" i="3" s="1"/>
  <c r="H345" i="3"/>
  <c r="H346" i="3" s="1"/>
  <c r="G345" i="3"/>
  <c r="F345" i="3"/>
  <c r="E345" i="3"/>
  <c r="E346" i="3" s="1"/>
  <c r="D345" i="3"/>
  <c r="D346" i="3" s="1"/>
  <c r="C345" i="3"/>
  <c r="B345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N340" i="3"/>
  <c r="M340" i="3"/>
  <c r="J340" i="3"/>
  <c r="I340" i="3"/>
  <c r="O340" i="3" s="1"/>
  <c r="F340" i="3"/>
  <c r="E340" i="3"/>
  <c r="B340" i="3"/>
  <c r="O339" i="3"/>
  <c r="N339" i="3"/>
  <c r="M339" i="3"/>
  <c r="L339" i="3"/>
  <c r="L340" i="3" s="1"/>
  <c r="K339" i="3"/>
  <c r="K340" i="3" s="1"/>
  <c r="J339" i="3"/>
  <c r="I339" i="3"/>
  <c r="H339" i="3"/>
  <c r="H340" i="3" s="1"/>
  <c r="G339" i="3"/>
  <c r="G340" i="3" s="1"/>
  <c r="F339" i="3"/>
  <c r="E339" i="3"/>
  <c r="D339" i="3"/>
  <c r="D340" i="3" s="1"/>
  <c r="C339" i="3"/>
  <c r="C340" i="3" s="1"/>
  <c r="B339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M334" i="3"/>
  <c r="L334" i="3"/>
  <c r="I334" i="3"/>
  <c r="O334" i="3" s="1"/>
  <c r="H334" i="3"/>
  <c r="E334" i="3"/>
  <c r="D334" i="3"/>
  <c r="O333" i="3"/>
  <c r="N333" i="3"/>
  <c r="N334" i="3" s="1"/>
  <c r="M333" i="3"/>
  <c r="L333" i="3"/>
  <c r="K333" i="3"/>
  <c r="K334" i="3" s="1"/>
  <c r="J333" i="3"/>
  <c r="J334" i="3" s="1"/>
  <c r="I333" i="3"/>
  <c r="H333" i="3"/>
  <c r="G333" i="3"/>
  <c r="G334" i="3" s="1"/>
  <c r="F333" i="3"/>
  <c r="F334" i="3" s="1"/>
  <c r="E333" i="3"/>
  <c r="D333" i="3"/>
  <c r="C333" i="3"/>
  <c r="C334" i="3" s="1"/>
  <c r="B333" i="3"/>
  <c r="B334" i="3" s="1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K328" i="3"/>
  <c r="G328" i="3"/>
  <c r="C328" i="3"/>
  <c r="N327" i="3"/>
  <c r="N328" i="3" s="1"/>
  <c r="M327" i="3"/>
  <c r="M328" i="3" s="1"/>
  <c r="L327" i="3"/>
  <c r="L328" i="3" s="1"/>
  <c r="K327" i="3"/>
  <c r="J327" i="3"/>
  <c r="J328" i="3" s="1"/>
  <c r="I327" i="3"/>
  <c r="I328" i="3" s="1"/>
  <c r="O328" i="3" s="1"/>
  <c r="H327" i="3"/>
  <c r="H328" i="3" s="1"/>
  <c r="G327" i="3"/>
  <c r="F327" i="3"/>
  <c r="F328" i="3" s="1"/>
  <c r="E327" i="3"/>
  <c r="E328" i="3" s="1"/>
  <c r="D327" i="3"/>
  <c r="D328" i="3" s="1"/>
  <c r="C327" i="3"/>
  <c r="B327" i="3"/>
  <c r="B328" i="3" s="1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M322" i="3"/>
  <c r="I322" i="3"/>
  <c r="O322" i="3" s="1"/>
  <c r="E322" i="3"/>
  <c r="N321" i="3"/>
  <c r="N322" i="3" s="1"/>
  <c r="M321" i="3"/>
  <c r="L321" i="3"/>
  <c r="L322" i="3" s="1"/>
  <c r="K321" i="3"/>
  <c r="K322" i="3" s="1"/>
  <c r="J321" i="3"/>
  <c r="J322" i="3" s="1"/>
  <c r="I321" i="3"/>
  <c r="H321" i="3"/>
  <c r="H322" i="3" s="1"/>
  <c r="G321" i="3"/>
  <c r="G322" i="3" s="1"/>
  <c r="F321" i="3"/>
  <c r="F322" i="3" s="1"/>
  <c r="E321" i="3"/>
  <c r="D321" i="3"/>
  <c r="D322" i="3" s="1"/>
  <c r="C321" i="3"/>
  <c r="C322" i="3" s="1"/>
  <c r="B321" i="3"/>
  <c r="B322" i="3" s="1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D367" i="5" l="1"/>
  <c r="H337" i="5"/>
  <c r="G415" i="5"/>
  <c r="C361" i="5"/>
  <c r="G385" i="5"/>
  <c r="G361" i="5"/>
  <c r="H403" i="5"/>
  <c r="L403" i="5"/>
  <c r="K337" i="5"/>
  <c r="G343" i="5"/>
  <c r="D361" i="5"/>
  <c r="H361" i="5"/>
  <c r="L361" i="5"/>
  <c r="K373" i="5"/>
  <c r="C355" i="5"/>
  <c r="K355" i="5"/>
  <c r="K361" i="5"/>
  <c r="D403" i="5"/>
  <c r="C343" i="5"/>
  <c r="K343" i="5"/>
  <c r="D343" i="5"/>
  <c r="H343" i="5"/>
  <c r="L343" i="5"/>
  <c r="C349" i="5"/>
  <c r="G349" i="5"/>
  <c r="K349" i="5"/>
  <c r="E355" i="5"/>
  <c r="I355" i="5"/>
  <c r="M355" i="5"/>
  <c r="E361" i="5"/>
  <c r="I361" i="5"/>
  <c r="M361" i="5"/>
  <c r="D573" i="5"/>
  <c r="G574" i="5"/>
  <c r="I576" i="5"/>
  <c r="C574" i="5"/>
  <c r="J575" i="5"/>
  <c r="E576" i="5"/>
  <c r="L573" i="5"/>
  <c r="B575" i="5"/>
  <c r="M576" i="5"/>
  <c r="O592" i="5"/>
  <c r="C573" i="5"/>
  <c r="G573" i="5"/>
  <c r="K573" i="5"/>
  <c r="B574" i="5"/>
  <c r="F574" i="5"/>
  <c r="J574" i="5"/>
  <c r="N574" i="5"/>
  <c r="E575" i="5"/>
  <c r="I575" i="5"/>
  <c r="M575" i="5"/>
  <c r="E573" i="5"/>
  <c r="M452" i="5"/>
  <c r="I494" i="5"/>
  <c r="E539" i="5"/>
  <c r="M539" i="5"/>
  <c r="D539" i="5"/>
  <c r="H539" i="5"/>
  <c r="L539" i="5"/>
  <c r="B546" i="5"/>
  <c r="F546" i="5"/>
  <c r="E546" i="5"/>
  <c r="M546" i="5"/>
  <c r="M610" i="5" s="1"/>
  <c r="H453" i="5"/>
  <c r="M448" i="5"/>
  <c r="N502" i="5"/>
  <c r="N507" i="5"/>
  <c r="N515" i="5" s="1"/>
  <c r="D448" i="5"/>
  <c r="H448" i="5"/>
  <c r="L448" i="5"/>
  <c r="E478" i="5"/>
  <c r="F480" i="5" s="1"/>
  <c r="I478" i="5"/>
  <c r="M478" i="5"/>
  <c r="E505" i="5"/>
  <c r="I505" i="5"/>
  <c r="I513" i="5" s="1"/>
  <c r="M441" i="5"/>
  <c r="D506" i="5"/>
  <c r="N508" i="5"/>
  <c r="D451" i="5"/>
  <c r="H451" i="5"/>
  <c r="L451" i="5"/>
  <c r="G448" i="5"/>
  <c r="L450" i="5"/>
  <c r="L454" i="5" s="1"/>
  <c r="M465" i="5"/>
  <c r="B478" i="5"/>
  <c r="B486" i="5"/>
  <c r="F486" i="5"/>
  <c r="J486" i="5"/>
  <c r="I486" i="5"/>
  <c r="M486" i="5"/>
  <c r="B494" i="5"/>
  <c r="C496" i="5" s="1"/>
  <c r="F494" i="5"/>
  <c r="J494" i="5"/>
  <c r="B539" i="5"/>
  <c r="J539" i="5"/>
  <c r="M503" i="5"/>
  <c r="B450" i="5"/>
  <c r="J450" i="5"/>
  <c r="N450" i="5"/>
  <c r="E451" i="5"/>
  <c r="I451" i="5"/>
  <c r="M451" i="5"/>
  <c r="D452" i="5"/>
  <c r="H452" i="5"/>
  <c r="L452" i="5"/>
  <c r="C453" i="5"/>
  <c r="G453" i="5"/>
  <c r="K453" i="5"/>
  <c r="E448" i="5"/>
  <c r="B461" i="5"/>
  <c r="N465" i="5"/>
  <c r="N505" i="5" s="1"/>
  <c r="E466" i="5"/>
  <c r="E506" i="5" s="1"/>
  <c r="I461" i="5"/>
  <c r="M466" i="5"/>
  <c r="M506" i="5" s="1"/>
  <c r="D467" i="5"/>
  <c r="G468" i="5"/>
  <c r="K478" i="5"/>
  <c r="C486" i="5"/>
  <c r="G486" i="5"/>
  <c r="G488" i="5" s="1"/>
  <c r="K486" i="5"/>
  <c r="G494" i="5"/>
  <c r="H496" i="5" s="1"/>
  <c r="K494" i="5"/>
  <c r="E494" i="5"/>
  <c r="E496" i="5" s="1"/>
  <c r="M494" i="5"/>
  <c r="M496" i="5" s="1"/>
  <c r="C539" i="5"/>
  <c r="O539" i="5" s="1"/>
  <c r="G539" i="5"/>
  <c r="K539" i="5"/>
  <c r="D546" i="5"/>
  <c r="D619" i="5" s="1"/>
  <c r="H546" i="5"/>
  <c r="L546" i="5"/>
  <c r="C391" i="5"/>
  <c r="G391" i="5"/>
  <c r="K391" i="5"/>
  <c r="C415" i="5"/>
  <c r="K385" i="5"/>
  <c r="C403" i="5"/>
  <c r="K403" i="5"/>
  <c r="G355" i="5"/>
  <c r="C367" i="5"/>
  <c r="G367" i="5"/>
  <c r="K367" i="5"/>
  <c r="D391" i="5"/>
  <c r="H391" i="5"/>
  <c r="L391" i="5"/>
  <c r="O427" i="5"/>
  <c r="C385" i="5"/>
  <c r="C337" i="5"/>
  <c r="G337" i="5"/>
  <c r="C331" i="5"/>
  <c r="G331" i="5"/>
  <c r="K331" i="5"/>
  <c r="D337" i="5"/>
  <c r="L337" i="5"/>
  <c r="D355" i="5"/>
  <c r="H355" i="5"/>
  <c r="L355" i="5"/>
  <c r="H367" i="5"/>
  <c r="L367" i="5"/>
  <c r="D373" i="5"/>
  <c r="H373" i="5"/>
  <c r="L373" i="5"/>
  <c r="O378" i="5"/>
  <c r="O384" i="5"/>
  <c r="F385" i="5"/>
  <c r="J385" i="5"/>
  <c r="N385" i="5"/>
  <c r="G403" i="5"/>
  <c r="H421" i="5"/>
  <c r="F396" i="5"/>
  <c r="F397" i="5" s="1"/>
  <c r="M400" i="5"/>
  <c r="O372" i="5"/>
  <c r="B385" i="5"/>
  <c r="G395" i="5"/>
  <c r="G396" i="5"/>
  <c r="G397" i="5" s="1"/>
  <c r="N400" i="5"/>
  <c r="K415" i="5"/>
  <c r="B421" i="5"/>
  <c r="F421" i="5"/>
  <c r="J421" i="5"/>
  <c r="N421" i="5"/>
  <c r="C428" i="5"/>
  <c r="G428" i="5"/>
  <c r="K428" i="5"/>
  <c r="O125" i="5"/>
  <c r="E406" i="5" s="1"/>
  <c r="AE125" i="5"/>
  <c r="I406" i="5" s="1"/>
  <c r="N373" i="5"/>
  <c r="F125" i="5"/>
  <c r="C405" i="5" s="1"/>
  <c r="V125" i="5"/>
  <c r="G405" i="5" s="1"/>
  <c r="AL125" i="5"/>
  <c r="K405" i="5" s="1"/>
  <c r="M349" i="5"/>
  <c r="O349" i="5" s="1"/>
  <c r="F355" i="5"/>
  <c r="N355" i="5"/>
  <c r="F361" i="5"/>
  <c r="J361" i="5"/>
  <c r="N361" i="5"/>
  <c r="K125" i="5"/>
  <c r="D406" i="5" s="1"/>
  <c r="AA125" i="5"/>
  <c r="H406" i="5" s="1"/>
  <c r="B403" i="5"/>
  <c r="O403" i="5" s="1"/>
  <c r="F403" i="5"/>
  <c r="J403" i="5"/>
  <c r="G125" i="5"/>
  <c r="C406" i="5" s="1"/>
  <c r="W125" i="5"/>
  <c r="G406" i="5" s="1"/>
  <c r="AM125" i="5"/>
  <c r="K406" i="5" s="1"/>
  <c r="B373" i="5"/>
  <c r="O373" i="5" s="1"/>
  <c r="D415" i="5"/>
  <c r="H415" i="5"/>
  <c r="L415" i="5"/>
  <c r="D385" i="5"/>
  <c r="H385" i="5"/>
  <c r="L385" i="5"/>
  <c r="E391" i="5"/>
  <c r="I391" i="5"/>
  <c r="M391" i="5"/>
  <c r="H395" i="5"/>
  <c r="B396" i="5"/>
  <c r="J396" i="5"/>
  <c r="J397" i="5" s="1"/>
  <c r="B415" i="5"/>
  <c r="F415" i="5"/>
  <c r="J415" i="5"/>
  <c r="N415" i="5"/>
  <c r="C421" i="5"/>
  <c r="G421" i="5"/>
  <c r="K421" i="5"/>
  <c r="D421" i="5"/>
  <c r="D428" i="5"/>
  <c r="H428" i="5"/>
  <c r="L428" i="5"/>
  <c r="O343" i="5"/>
  <c r="N125" i="5"/>
  <c r="E405" i="5" s="1"/>
  <c r="AD125" i="5"/>
  <c r="I405" i="5" s="1"/>
  <c r="AT125" i="5"/>
  <c r="M405" i="5" s="1"/>
  <c r="B331" i="5"/>
  <c r="O331" i="5" s="1"/>
  <c r="J331" i="5"/>
  <c r="O337" i="5"/>
  <c r="B355" i="5"/>
  <c r="O355" i="5" s="1"/>
  <c r="J355" i="5"/>
  <c r="F367" i="5"/>
  <c r="J367" i="5"/>
  <c r="N367" i="5"/>
  <c r="C373" i="5"/>
  <c r="B391" i="5"/>
  <c r="F391" i="5"/>
  <c r="J391" i="5"/>
  <c r="N391" i="5"/>
  <c r="C395" i="5"/>
  <c r="K395" i="5"/>
  <c r="C396" i="5"/>
  <c r="C397" i="5" s="1"/>
  <c r="K396" i="5"/>
  <c r="K397" i="5" s="1"/>
  <c r="H434" i="5"/>
  <c r="O342" i="5"/>
  <c r="D394" i="5"/>
  <c r="N396" i="5"/>
  <c r="N397" i="5" s="1"/>
  <c r="E415" i="5"/>
  <c r="I415" i="5"/>
  <c r="M415" i="5"/>
  <c r="E528" i="5"/>
  <c r="E513" i="5"/>
  <c r="I528" i="5"/>
  <c r="M633" i="5"/>
  <c r="M469" i="5"/>
  <c r="M479" i="5"/>
  <c r="D529" i="5"/>
  <c r="D514" i="5"/>
  <c r="C507" i="5"/>
  <c r="G507" i="5"/>
  <c r="B508" i="5"/>
  <c r="F508" i="5"/>
  <c r="N531" i="5"/>
  <c r="N516" i="5"/>
  <c r="M487" i="5"/>
  <c r="O502" i="5"/>
  <c r="E503" i="5"/>
  <c r="C614" i="5"/>
  <c r="C409" i="5"/>
  <c r="G614" i="5"/>
  <c r="G409" i="5"/>
  <c r="J614" i="5"/>
  <c r="J615" i="5"/>
  <c r="J409" i="5"/>
  <c r="L529" i="5"/>
  <c r="L514" i="5"/>
  <c r="B125" i="5"/>
  <c r="B405" i="5" s="1"/>
  <c r="J125" i="5"/>
  <c r="D405" i="5" s="1"/>
  <c r="R125" i="5"/>
  <c r="F405" i="5" s="1"/>
  <c r="Z125" i="5"/>
  <c r="H405" i="5" s="1"/>
  <c r="AH125" i="5"/>
  <c r="J405" i="5" s="1"/>
  <c r="AP125" i="5"/>
  <c r="L405" i="5" s="1"/>
  <c r="AX125" i="5"/>
  <c r="N405" i="5" s="1"/>
  <c r="B367" i="5"/>
  <c r="O366" i="5"/>
  <c r="E367" i="5"/>
  <c r="E434" i="5"/>
  <c r="E421" i="5"/>
  <c r="E428" i="5"/>
  <c r="I367" i="5"/>
  <c r="I421" i="5"/>
  <c r="I428" i="5"/>
  <c r="M367" i="5"/>
  <c r="M421" i="5"/>
  <c r="M434" i="5"/>
  <c r="M428" i="5"/>
  <c r="E385" i="5"/>
  <c r="I385" i="5"/>
  <c r="M385" i="5"/>
  <c r="H394" i="5"/>
  <c r="O402" i="5"/>
  <c r="O461" i="5"/>
  <c r="E514" i="5"/>
  <c r="E529" i="5"/>
  <c r="I635" i="5"/>
  <c r="I634" i="5"/>
  <c r="M529" i="5"/>
  <c r="M514" i="5"/>
  <c r="K480" i="5"/>
  <c r="C488" i="5"/>
  <c r="O486" i="5"/>
  <c r="G487" i="5"/>
  <c r="K488" i="5"/>
  <c r="K496" i="5"/>
  <c r="E480" i="5"/>
  <c r="I480" i="5"/>
  <c r="B615" i="5"/>
  <c r="B614" i="5"/>
  <c r="B409" i="5"/>
  <c r="D615" i="5"/>
  <c r="D614" i="5"/>
  <c r="D409" i="5"/>
  <c r="F615" i="5"/>
  <c r="F614" i="5"/>
  <c r="F409" i="5"/>
  <c r="H614" i="5"/>
  <c r="H615" i="5"/>
  <c r="H409" i="5"/>
  <c r="K614" i="5"/>
  <c r="K409" i="5"/>
  <c r="L615" i="5"/>
  <c r="L614" i="5"/>
  <c r="L409" i="5"/>
  <c r="C125" i="5"/>
  <c r="B406" i="5" s="1"/>
  <c r="S125" i="5"/>
  <c r="F406" i="5" s="1"/>
  <c r="AI125" i="5"/>
  <c r="J406" i="5" s="1"/>
  <c r="AQ125" i="5"/>
  <c r="L406" i="5" s="1"/>
  <c r="AY125" i="5"/>
  <c r="O354" i="5"/>
  <c r="B361" i="5"/>
  <c r="O361" i="5" s="1"/>
  <c r="O360" i="5"/>
  <c r="O396" i="5"/>
  <c r="B397" i="5"/>
  <c r="O397" i="5" s="1"/>
  <c r="G633" i="5"/>
  <c r="G469" i="5"/>
  <c r="K505" i="5"/>
  <c r="B529" i="5"/>
  <c r="B514" i="5"/>
  <c r="J529" i="5"/>
  <c r="J514" i="5"/>
  <c r="N633" i="5"/>
  <c r="E507" i="5"/>
  <c r="M507" i="5"/>
  <c r="D508" i="5"/>
  <c r="H508" i="5"/>
  <c r="C635" i="5"/>
  <c r="C634" i="5"/>
  <c r="C463" i="5"/>
  <c r="G635" i="5"/>
  <c r="G634" i="5"/>
  <c r="G462" i="5"/>
  <c r="J634" i="5"/>
  <c r="J635" i="5"/>
  <c r="J463" i="5"/>
  <c r="N634" i="5"/>
  <c r="N462" i="5"/>
  <c r="N635" i="5"/>
  <c r="N463" i="5"/>
  <c r="E635" i="5"/>
  <c r="E634" i="5"/>
  <c r="M635" i="5"/>
  <c r="M634" i="5"/>
  <c r="M462" i="5"/>
  <c r="J508" i="5"/>
  <c r="H479" i="5"/>
  <c r="J480" i="5"/>
  <c r="D618" i="5"/>
  <c r="D625" i="5" s="1"/>
  <c r="D434" i="5"/>
  <c r="L618" i="5"/>
  <c r="L625" i="5" s="1"/>
  <c r="L434" i="5"/>
  <c r="B434" i="5"/>
  <c r="C505" i="5"/>
  <c r="F506" i="5"/>
  <c r="I507" i="5"/>
  <c r="L508" i="5"/>
  <c r="D441" i="5"/>
  <c r="I441" i="5"/>
  <c r="N451" i="5"/>
  <c r="K635" i="5"/>
  <c r="K634" i="5"/>
  <c r="K463" i="5"/>
  <c r="F505" i="5"/>
  <c r="M505" i="5"/>
  <c r="H506" i="5"/>
  <c r="N466" i="5"/>
  <c r="N506" i="5" s="1"/>
  <c r="H507" i="5"/>
  <c r="C508" i="5"/>
  <c r="L480" i="5"/>
  <c r="F496" i="5"/>
  <c r="J496" i="5"/>
  <c r="O494" i="5"/>
  <c r="L526" i="5"/>
  <c r="I619" i="5"/>
  <c r="I612" i="5"/>
  <c r="I610" i="5"/>
  <c r="I548" i="5"/>
  <c r="G555" i="5"/>
  <c r="O554" i="5"/>
  <c r="O420" i="5"/>
  <c r="B428" i="5"/>
  <c r="F428" i="5"/>
  <c r="J428" i="5"/>
  <c r="N428" i="5"/>
  <c r="I434" i="5"/>
  <c r="D505" i="5"/>
  <c r="H465" i="5"/>
  <c r="H505" i="5" s="1"/>
  <c r="H450" i="5"/>
  <c r="H454" i="5" s="1"/>
  <c r="L505" i="5"/>
  <c r="C506" i="5"/>
  <c r="G506" i="5"/>
  <c r="K466" i="5"/>
  <c r="K506" i="5" s="1"/>
  <c r="K451" i="5"/>
  <c r="B507" i="5"/>
  <c r="F507" i="5"/>
  <c r="J507" i="5"/>
  <c r="E508" i="5"/>
  <c r="I508" i="5"/>
  <c r="M508" i="5"/>
  <c r="E441" i="5"/>
  <c r="K441" i="5"/>
  <c r="N442" i="5"/>
  <c r="M450" i="5"/>
  <c r="M454" i="5" s="1"/>
  <c r="C452" i="5"/>
  <c r="F453" i="5"/>
  <c r="N448" i="5"/>
  <c r="N503" i="5" s="1"/>
  <c r="G450" i="5"/>
  <c r="G454" i="5" s="1"/>
  <c r="B451" i="5"/>
  <c r="B452" i="5"/>
  <c r="J452" i="5"/>
  <c r="D453" i="5"/>
  <c r="D461" i="5"/>
  <c r="E463" i="5" s="1"/>
  <c r="H461" i="5"/>
  <c r="I463" i="5" s="1"/>
  <c r="L461" i="5"/>
  <c r="M463" i="5" s="1"/>
  <c r="G465" i="5"/>
  <c r="G505" i="5" s="1"/>
  <c r="I506" i="5"/>
  <c r="K467" i="5"/>
  <c r="K507" i="5" s="1"/>
  <c r="K508" i="5"/>
  <c r="M480" i="5"/>
  <c r="O478" i="5"/>
  <c r="C480" i="5"/>
  <c r="N486" i="5"/>
  <c r="G496" i="5"/>
  <c r="G495" i="5"/>
  <c r="B610" i="5"/>
  <c r="B619" i="5"/>
  <c r="B612" i="5"/>
  <c r="E619" i="5"/>
  <c r="E612" i="5"/>
  <c r="E610" i="5"/>
  <c r="E547" i="5"/>
  <c r="E571" i="5"/>
  <c r="M612" i="5"/>
  <c r="M548" i="5"/>
  <c r="J610" i="5"/>
  <c r="J619" i="5"/>
  <c r="J612" i="5"/>
  <c r="J548" i="5"/>
  <c r="I571" i="5"/>
  <c r="I667" i="5"/>
  <c r="H668" i="5"/>
  <c r="H670" i="5" s="1"/>
  <c r="D502" i="5"/>
  <c r="G502" i="5"/>
  <c r="G503" i="5" s="1"/>
  <c r="I502" i="5"/>
  <c r="E395" i="5"/>
  <c r="I395" i="5"/>
  <c r="M395" i="5"/>
  <c r="D396" i="5"/>
  <c r="D397" i="5" s="1"/>
  <c r="H396" i="5"/>
  <c r="H397" i="5" s="1"/>
  <c r="L396" i="5"/>
  <c r="L397" i="5" s="1"/>
  <c r="O414" i="5"/>
  <c r="L441" i="5"/>
  <c r="B454" i="5"/>
  <c r="F450" i="5"/>
  <c r="F448" i="5"/>
  <c r="B448" i="5"/>
  <c r="O448" i="5" s="1"/>
  <c r="I448" i="5"/>
  <c r="I547" i="5" s="1"/>
  <c r="I450" i="5"/>
  <c r="C451" i="5"/>
  <c r="J451" i="5"/>
  <c r="J454" i="5" s="1"/>
  <c r="E452" i="5"/>
  <c r="E454" i="5" s="1"/>
  <c r="E453" i="5"/>
  <c r="M453" i="5"/>
  <c r="B505" i="5"/>
  <c r="J505" i="5"/>
  <c r="L507" i="5"/>
  <c r="N469" i="5"/>
  <c r="B479" i="5"/>
  <c r="D480" i="5"/>
  <c r="B525" i="5"/>
  <c r="J525" i="5"/>
  <c r="E525" i="5"/>
  <c r="E526" i="5" s="1"/>
  <c r="M525" i="5"/>
  <c r="M526" i="5" s="1"/>
  <c r="D571" i="5"/>
  <c r="D576" i="5"/>
  <c r="H571" i="5"/>
  <c r="H576" i="5"/>
  <c r="L571" i="5"/>
  <c r="L576" i="5"/>
  <c r="H618" i="5"/>
  <c r="H625" i="5" s="1"/>
  <c r="D125" i="5"/>
  <c r="B407" i="5" s="1"/>
  <c r="T125" i="5"/>
  <c r="F407" i="5" s="1"/>
  <c r="AJ125" i="5"/>
  <c r="J407" i="5" s="1"/>
  <c r="B502" i="5"/>
  <c r="B503" i="5" s="1"/>
  <c r="F502" i="5"/>
  <c r="H502" i="5"/>
  <c r="H503" i="5" s="1"/>
  <c r="J502" i="5"/>
  <c r="L502" i="5"/>
  <c r="L503" i="5" s="1"/>
  <c r="O390" i="5"/>
  <c r="Q125" i="5"/>
  <c r="E408" i="5" s="1"/>
  <c r="AG125" i="5"/>
  <c r="I408" i="5" s="1"/>
  <c r="AW125" i="5"/>
  <c r="M408" i="5" s="1"/>
  <c r="O408" i="5" s="1"/>
  <c r="O618" i="5"/>
  <c r="C625" i="5"/>
  <c r="O433" i="5"/>
  <c r="K434" i="5"/>
  <c r="B441" i="5"/>
  <c r="F441" i="5"/>
  <c r="F487" i="5" s="1"/>
  <c r="J441" i="5"/>
  <c r="C441" i="5"/>
  <c r="H441" i="5"/>
  <c r="H526" i="5" s="1"/>
  <c r="C450" i="5"/>
  <c r="C454" i="5" s="1"/>
  <c r="K448" i="5"/>
  <c r="K479" i="5" s="1"/>
  <c r="F451" i="5"/>
  <c r="I452" i="5"/>
  <c r="L453" i="5"/>
  <c r="C448" i="5"/>
  <c r="J448" i="5"/>
  <c r="J555" i="5" s="1"/>
  <c r="D450" i="5"/>
  <c r="K450" i="5"/>
  <c r="F452" i="5"/>
  <c r="F461" i="5"/>
  <c r="D507" i="5"/>
  <c r="G508" i="5"/>
  <c r="G478" i="5"/>
  <c r="N480" i="5"/>
  <c r="E486" i="5"/>
  <c r="J488" i="5"/>
  <c r="I496" i="5"/>
  <c r="M495" i="5"/>
  <c r="D623" i="5"/>
  <c r="D626" i="5"/>
  <c r="H612" i="5"/>
  <c r="H619" i="5"/>
  <c r="H610" i="5"/>
  <c r="H547" i="5"/>
  <c r="E548" i="5"/>
  <c r="N495" i="5"/>
  <c r="F619" i="5"/>
  <c r="F612" i="5"/>
  <c r="F610" i="5"/>
  <c r="F548" i="5"/>
  <c r="O718" i="5"/>
  <c r="M725" i="5"/>
  <c r="O725" i="5" s="1"/>
  <c r="M729" i="5"/>
  <c r="H495" i="5"/>
  <c r="L495" i="5"/>
  <c r="D496" i="5"/>
  <c r="L496" i="5"/>
  <c r="F525" i="5"/>
  <c r="I525" i="5"/>
  <c r="E555" i="5"/>
  <c r="M555" i="5"/>
  <c r="I573" i="5"/>
  <c r="M573" i="5"/>
  <c r="D574" i="5"/>
  <c r="L574" i="5"/>
  <c r="C575" i="5"/>
  <c r="G575" i="5"/>
  <c r="B576" i="5"/>
  <c r="F576" i="5"/>
  <c r="J576" i="5"/>
  <c r="D486" i="5"/>
  <c r="H486" i="5"/>
  <c r="L486" i="5"/>
  <c r="M488" i="5" s="1"/>
  <c r="N496" i="5"/>
  <c r="D610" i="5"/>
  <c r="D612" i="5"/>
  <c r="L610" i="5"/>
  <c r="L619" i="5"/>
  <c r="L612" i="5"/>
  <c r="N546" i="5"/>
  <c r="D547" i="5"/>
  <c r="C525" i="5"/>
  <c r="G525" i="5"/>
  <c r="G526" i="5" s="1"/>
  <c r="K525" i="5"/>
  <c r="J571" i="5"/>
  <c r="N688" i="5"/>
  <c r="N689" i="5" s="1"/>
  <c r="N622" i="5"/>
  <c r="N692" i="5"/>
  <c r="N693" i="5" s="1"/>
  <c r="F656" i="5"/>
  <c r="F658" i="5" s="1"/>
  <c r="G655" i="5"/>
  <c r="F571" i="5"/>
  <c r="H663" i="5"/>
  <c r="G664" i="5"/>
  <c r="G666" i="5" s="1"/>
  <c r="M683" i="5"/>
  <c r="L684" i="5"/>
  <c r="L686" i="5" s="1"/>
  <c r="L724" i="5"/>
  <c r="L729" i="5"/>
  <c r="K729" i="5"/>
  <c r="K725" i="5"/>
  <c r="C546" i="5"/>
  <c r="C615" i="5" s="1"/>
  <c r="G546" i="5"/>
  <c r="G615" i="5" s="1"/>
  <c r="K546" i="5"/>
  <c r="L548" i="5" s="1"/>
  <c r="B573" i="5"/>
  <c r="F573" i="5"/>
  <c r="J573" i="5"/>
  <c r="N573" i="5"/>
  <c r="E574" i="5"/>
  <c r="I574" i="5"/>
  <c r="M574" i="5"/>
  <c r="D575" i="5"/>
  <c r="H575" i="5"/>
  <c r="L575" i="5"/>
  <c r="C576" i="5"/>
  <c r="O576" i="5" s="1"/>
  <c r="G576" i="5"/>
  <c r="K576" i="5"/>
  <c r="B571" i="5"/>
  <c r="O622" i="5"/>
  <c r="B628" i="5"/>
  <c r="J628" i="5"/>
  <c r="N624" i="5"/>
  <c r="H628" i="5"/>
  <c r="G651" i="5"/>
  <c r="F652" i="5"/>
  <c r="F654" i="5" s="1"/>
  <c r="E652" i="5"/>
  <c r="E654" i="5" s="1"/>
  <c r="K680" i="5"/>
  <c r="L679" i="5"/>
  <c r="M690" i="5"/>
  <c r="G628" i="5"/>
  <c r="K628" i="5"/>
  <c r="L676" i="5"/>
  <c r="M675" i="5"/>
  <c r="M726" i="5"/>
  <c r="O726" i="5" s="1"/>
  <c r="E628" i="5"/>
  <c r="I628" i="5"/>
  <c r="M628" i="5"/>
  <c r="H660" i="5"/>
  <c r="H662" i="5" s="1"/>
  <c r="I659" i="5"/>
  <c r="K672" i="5"/>
  <c r="K674" i="5" s="1"/>
  <c r="L671" i="5"/>
  <c r="J672" i="5"/>
  <c r="J674" i="5" s="1"/>
  <c r="N694" i="5"/>
  <c r="I729" i="5"/>
  <c r="O624" i="5"/>
  <c r="C648" i="5"/>
  <c r="C650" i="5" s="1"/>
  <c r="D647" i="5"/>
  <c r="F662" i="5"/>
  <c r="L678" i="5"/>
  <c r="K682" i="5"/>
  <c r="M724" i="5"/>
  <c r="O724" i="5" s="1"/>
  <c r="I674" i="5"/>
  <c r="N477" i="3"/>
  <c r="N462" i="3"/>
  <c r="I404" i="3"/>
  <c r="O403" i="3"/>
  <c r="C425" i="3"/>
  <c r="G425" i="3"/>
  <c r="K425" i="3"/>
  <c r="N425" i="3"/>
  <c r="C442" i="3"/>
  <c r="G442" i="3"/>
  <c r="N442" i="3"/>
  <c r="F404" i="3"/>
  <c r="J404" i="3"/>
  <c r="D425" i="3"/>
  <c r="H425" i="3"/>
  <c r="L425" i="3"/>
  <c r="D442" i="3"/>
  <c r="H442" i="3"/>
  <c r="L442" i="3"/>
  <c r="C474" i="3"/>
  <c r="C459" i="3"/>
  <c r="G474" i="3"/>
  <c r="G459" i="3"/>
  <c r="K474" i="3"/>
  <c r="K459" i="3"/>
  <c r="B475" i="3"/>
  <c r="B460" i="3"/>
  <c r="F475" i="3"/>
  <c r="F460" i="3"/>
  <c r="J475" i="3"/>
  <c r="J460" i="3"/>
  <c r="N475" i="3"/>
  <c r="N460" i="3"/>
  <c r="E476" i="3"/>
  <c r="E461" i="3"/>
  <c r="I476" i="3"/>
  <c r="I461" i="3"/>
  <c r="M476" i="3"/>
  <c r="M461" i="3"/>
  <c r="D477" i="3"/>
  <c r="D462" i="3"/>
  <c r="H477" i="3"/>
  <c r="H462" i="3"/>
  <c r="L477" i="3"/>
  <c r="L462" i="3"/>
  <c r="N404" i="3"/>
  <c r="E425" i="3"/>
  <c r="I425" i="3"/>
  <c r="O423" i="3"/>
  <c r="M425" i="3"/>
  <c r="K442" i="3"/>
  <c r="C556" i="3"/>
  <c r="C517" i="3"/>
  <c r="C565" i="3"/>
  <c r="C558" i="3"/>
  <c r="G558" i="3"/>
  <c r="G556" i="3"/>
  <c r="G565" i="3"/>
  <c r="K558" i="3"/>
  <c r="K556" i="3"/>
  <c r="K565" i="3"/>
  <c r="K517" i="3"/>
  <c r="D474" i="3"/>
  <c r="D459" i="3"/>
  <c r="H474" i="3"/>
  <c r="H459" i="3"/>
  <c r="L474" i="3"/>
  <c r="L459" i="3"/>
  <c r="C475" i="3"/>
  <c r="C460" i="3"/>
  <c r="G475" i="3"/>
  <c r="G460" i="3"/>
  <c r="K475" i="3"/>
  <c r="K460" i="3"/>
  <c r="B476" i="3"/>
  <c r="B461" i="3"/>
  <c r="F476" i="3"/>
  <c r="F461" i="3"/>
  <c r="J476" i="3"/>
  <c r="J461" i="3"/>
  <c r="N476" i="3"/>
  <c r="N461" i="3"/>
  <c r="E477" i="3"/>
  <c r="E462" i="3"/>
  <c r="I477" i="3"/>
  <c r="I462" i="3"/>
  <c r="M477" i="3"/>
  <c r="M462" i="3"/>
  <c r="D404" i="3"/>
  <c r="H404" i="3"/>
  <c r="L404" i="3"/>
  <c r="F425" i="3"/>
  <c r="J425" i="3"/>
  <c r="J442" i="3"/>
  <c r="B358" i="3"/>
  <c r="F358" i="3"/>
  <c r="J358" i="3"/>
  <c r="N358" i="3"/>
  <c r="E561" i="3"/>
  <c r="E560" i="3"/>
  <c r="I560" i="3"/>
  <c r="I561" i="3"/>
  <c r="M560" i="3"/>
  <c r="M561" i="3"/>
  <c r="E376" i="3"/>
  <c r="I376" i="3"/>
  <c r="O376" i="3" s="1"/>
  <c r="M376" i="3"/>
  <c r="B383" i="3"/>
  <c r="F383" i="3"/>
  <c r="J383" i="3"/>
  <c r="N383" i="3"/>
  <c r="O564" i="3"/>
  <c r="I571" i="3"/>
  <c r="C389" i="3"/>
  <c r="G389" i="3"/>
  <c r="K389" i="3"/>
  <c r="E396" i="3"/>
  <c r="E424" i="3" s="1"/>
  <c r="I396" i="3"/>
  <c r="I493" i="3" s="1"/>
  <c r="M396" i="3"/>
  <c r="C412" i="3"/>
  <c r="G412" i="3"/>
  <c r="K412" i="3"/>
  <c r="B413" i="3"/>
  <c r="B416" i="3" s="1"/>
  <c r="F413" i="3"/>
  <c r="F416" i="3" s="1"/>
  <c r="J413" i="3"/>
  <c r="J416" i="3" s="1"/>
  <c r="N413" i="3"/>
  <c r="N416" i="3" s="1"/>
  <c r="E414" i="3"/>
  <c r="E416" i="3" s="1"/>
  <c r="I414" i="3"/>
  <c r="I416" i="3" s="1"/>
  <c r="M414" i="3"/>
  <c r="M416" i="3" s="1"/>
  <c r="D415" i="3"/>
  <c r="H415" i="3"/>
  <c r="L415" i="3"/>
  <c r="E427" i="3"/>
  <c r="E451" i="3" s="1"/>
  <c r="I427" i="3"/>
  <c r="I451" i="3" s="1"/>
  <c r="M427" i="3"/>
  <c r="M451" i="3" s="1"/>
  <c r="D428" i="3"/>
  <c r="D452" i="3" s="1"/>
  <c r="H428" i="3"/>
  <c r="H452" i="3" s="1"/>
  <c r="L428" i="3"/>
  <c r="L452" i="3" s="1"/>
  <c r="C429" i="3"/>
  <c r="C453" i="3" s="1"/>
  <c r="G429" i="3"/>
  <c r="G453" i="3" s="1"/>
  <c r="K429" i="3"/>
  <c r="K453" i="3" s="1"/>
  <c r="B430" i="3"/>
  <c r="B454" i="3" s="1"/>
  <c r="F430" i="3"/>
  <c r="F454" i="3" s="1"/>
  <c r="J430" i="3"/>
  <c r="J454" i="3" s="1"/>
  <c r="F442" i="3"/>
  <c r="M441" i="3"/>
  <c r="E442" i="3"/>
  <c r="N556" i="3"/>
  <c r="N565" i="3"/>
  <c r="N558" i="3"/>
  <c r="N517" i="3"/>
  <c r="N494" i="3"/>
  <c r="N571" i="3"/>
  <c r="C358" i="3"/>
  <c r="G358" i="3"/>
  <c r="K358" i="3"/>
  <c r="B560" i="3"/>
  <c r="F560" i="3"/>
  <c r="J560" i="3"/>
  <c r="N560" i="3"/>
  <c r="N561" i="3"/>
  <c r="I370" i="3"/>
  <c r="O370" i="3" s="1"/>
  <c r="O571" i="3"/>
  <c r="D389" i="3"/>
  <c r="H389" i="3"/>
  <c r="L389" i="3"/>
  <c r="B396" i="3"/>
  <c r="B441" i="3" s="1"/>
  <c r="F396" i="3"/>
  <c r="J396" i="3"/>
  <c r="N396" i="3"/>
  <c r="N472" i="3" s="1"/>
  <c r="D412" i="3"/>
  <c r="D416" i="3" s="1"/>
  <c r="H412" i="3"/>
  <c r="H416" i="3" s="1"/>
  <c r="L412" i="3"/>
  <c r="L416" i="3" s="1"/>
  <c r="C413" i="3"/>
  <c r="G413" i="3"/>
  <c r="K413" i="3"/>
  <c r="B414" i="3"/>
  <c r="F414" i="3"/>
  <c r="J414" i="3"/>
  <c r="E415" i="3"/>
  <c r="I415" i="3"/>
  <c r="M415" i="3"/>
  <c r="B427" i="3"/>
  <c r="B451" i="3" s="1"/>
  <c r="F427" i="3"/>
  <c r="F451" i="3" s="1"/>
  <c r="J427" i="3"/>
  <c r="J451" i="3" s="1"/>
  <c r="N427" i="3"/>
  <c r="N451" i="3" s="1"/>
  <c r="E428" i="3"/>
  <c r="E452" i="3" s="1"/>
  <c r="I428" i="3"/>
  <c r="I452" i="3" s="1"/>
  <c r="M428" i="3"/>
  <c r="M452" i="3" s="1"/>
  <c r="D429" i="3"/>
  <c r="D453" i="3" s="1"/>
  <c r="H429" i="3"/>
  <c r="H453" i="3" s="1"/>
  <c r="L429" i="3"/>
  <c r="L453" i="3" s="1"/>
  <c r="C430" i="3"/>
  <c r="C454" i="3" s="1"/>
  <c r="G430" i="3"/>
  <c r="G454" i="3" s="1"/>
  <c r="K430" i="3"/>
  <c r="K454" i="3" s="1"/>
  <c r="I441" i="3"/>
  <c r="O441" i="3" s="1"/>
  <c r="B471" i="3"/>
  <c r="F471" i="3"/>
  <c r="F472" i="3" s="1"/>
  <c r="J471" i="3"/>
  <c r="J472" i="3" s="1"/>
  <c r="D492" i="3"/>
  <c r="E494" i="3" s="1"/>
  <c r="H492" i="3"/>
  <c r="L492" i="3"/>
  <c r="D574" i="3"/>
  <c r="C561" i="3"/>
  <c r="C560" i="3"/>
  <c r="G561" i="3"/>
  <c r="G560" i="3"/>
  <c r="K561" i="3"/>
  <c r="K560" i="3"/>
  <c r="O363" i="3"/>
  <c r="E364" i="3"/>
  <c r="I364" i="3"/>
  <c r="O364" i="3" s="1"/>
  <c r="M364" i="3"/>
  <c r="O388" i="3"/>
  <c r="E389" i="3"/>
  <c r="I389" i="3"/>
  <c r="O389" i="3" s="1"/>
  <c r="M389" i="3"/>
  <c r="C396" i="3"/>
  <c r="G396" i="3"/>
  <c r="G449" i="3" s="1"/>
  <c r="K396" i="3"/>
  <c r="K424" i="3" s="1"/>
  <c r="E448" i="3"/>
  <c r="E449" i="3" s="1"/>
  <c r="I448" i="3"/>
  <c r="M448" i="3"/>
  <c r="M449" i="3" s="1"/>
  <c r="E485" i="3"/>
  <c r="I485" i="3"/>
  <c r="M485" i="3"/>
  <c r="E565" i="3"/>
  <c r="E558" i="3"/>
  <c r="E556" i="3"/>
  <c r="I556" i="3"/>
  <c r="I565" i="3"/>
  <c r="I558" i="3"/>
  <c r="O558" i="3" s="1"/>
  <c r="I494" i="3"/>
  <c r="M558" i="3"/>
  <c r="M556" i="3"/>
  <c r="M565" i="3"/>
  <c r="M494" i="3"/>
  <c r="O492" i="3"/>
  <c r="D501" i="3"/>
  <c r="H517" i="3"/>
  <c r="L517" i="3"/>
  <c r="O345" i="3"/>
  <c r="O357" i="3"/>
  <c r="D561" i="3"/>
  <c r="D560" i="3"/>
  <c r="H561" i="3"/>
  <c r="H560" i="3"/>
  <c r="L561" i="3"/>
  <c r="L560" i="3"/>
  <c r="B364" i="3"/>
  <c r="F364" i="3"/>
  <c r="J364" i="3"/>
  <c r="N364" i="3"/>
  <c r="O382" i="3"/>
  <c r="B389" i="3"/>
  <c r="F389" i="3"/>
  <c r="J389" i="3"/>
  <c r="N389" i="3"/>
  <c r="D396" i="3"/>
  <c r="H396" i="3"/>
  <c r="H441" i="3" s="1"/>
  <c r="L396" i="3"/>
  <c r="L441" i="3" s="1"/>
  <c r="O440" i="3"/>
  <c r="F441" i="3"/>
  <c r="B448" i="3"/>
  <c r="B449" i="3" s="1"/>
  <c r="F448" i="3"/>
  <c r="F449" i="3" s="1"/>
  <c r="J448" i="3"/>
  <c r="J449" i="3" s="1"/>
  <c r="O471" i="3"/>
  <c r="B485" i="3"/>
  <c r="F485" i="3"/>
  <c r="J485" i="3"/>
  <c r="B492" i="3"/>
  <c r="F492" i="3"/>
  <c r="F561" i="3" s="1"/>
  <c r="J492" i="3"/>
  <c r="K494" i="3" s="1"/>
  <c r="E493" i="3"/>
  <c r="E501" i="3"/>
  <c r="I501" i="3"/>
  <c r="M501" i="3"/>
  <c r="M574" i="3"/>
  <c r="D588" i="3"/>
  <c r="K608" i="3"/>
  <c r="J609" i="3"/>
  <c r="J611" i="3" s="1"/>
  <c r="H609" i="3"/>
  <c r="H611" i="3" s="1"/>
  <c r="K617" i="3"/>
  <c r="L616" i="3"/>
  <c r="K621" i="3"/>
  <c r="K623" i="3" s="1"/>
  <c r="N630" i="3"/>
  <c r="O662" i="3"/>
  <c r="O689" i="3"/>
  <c r="E125" i="4"/>
  <c r="B408" i="4" s="1"/>
  <c r="AV125" i="4"/>
  <c r="M407" i="4" s="1"/>
  <c r="E513" i="4"/>
  <c r="E528" i="4"/>
  <c r="F519" i="3"/>
  <c r="J519" i="3"/>
  <c r="N519" i="3"/>
  <c r="E520" i="3"/>
  <c r="I520" i="3"/>
  <c r="M520" i="3"/>
  <c r="D521" i="3"/>
  <c r="H521" i="3"/>
  <c r="L521" i="3"/>
  <c r="C522" i="3"/>
  <c r="G522" i="3"/>
  <c r="K522" i="3"/>
  <c r="G517" i="3"/>
  <c r="H522" i="3"/>
  <c r="B574" i="3"/>
  <c r="F574" i="3"/>
  <c r="J574" i="3"/>
  <c r="H597" i="3"/>
  <c r="H599" i="3" s="1"/>
  <c r="I596" i="3"/>
  <c r="I615" i="3"/>
  <c r="J619" i="3"/>
  <c r="K619" i="3"/>
  <c r="AF125" i="4"/>
  <c r="I407" i="4" s="1"/>
  <c r="B361" i="4"/>
  <c r="O361" i="4" s="1"/>
  <c r="O360" i="4"/>
  <c r="M506" i="4"/>
  <c r="O500" i="3"/>
  <c r="C519" i="3"/>
  <c r="F520" i="3"/>
  <c r="I521" i="3"/>
  <c r="L522" i="3"/>
  <c r="C574" i="3"/>
  <c r="N633" i="3"/>
  <c r="N634" i="3" s="1"/>
  <c r="N572" i="3"/>
  <c r="N570" i="3"/>
  <c r="N585" i="3"/>
  <c r="E592" i="3"/>
  <c r="D593" i="3"/>
  <c r="D595" i="3" s="1"/>
  <c r="J600" i="3"/>
  <c r="I601" i="3"/>
  <c r="I603" i="3" s="1"/>
  <c r="G601" i="3"/>
  <c r="G603" i="3" s="1"/>
  <c r="M620" i="3"/>
  <c r="L621" i="3"/>
  <c r="N635" i="3"/>
  <c r="B395" i="4"/>
  <c r="D125" i="4"/>
  <c r="B407" i="4" s="1"/>
  <c r="C395" i="4"/>
  <c r="H125" i="4"/>
  <c r="C407" i="4" s="1"/>
  <c r="D395" i="4"/>
  <c r="L125" i="4"/>
  <c r="D407" i="4" s="1"/>
  <c r="F395" i="4"/>
  <c r="T125" i="4"/>
  <c r="F407" i="4" s="1"/>
  <c r="G395" i="4"/>
  <c r="X125" i="4"/>
  <c r="G407" i="4" s="1"/>
  <c r="H395" i="4"/>
  <c r="AB125" i="4"/>
  <c r="H407" i="4" s="1"/>
  <c r="J395" i="4"/>
  <c r="AJ125" i="4"/>
  <c r="J407" i="4" s="1"/>
  <c r="K395" i="4"/>
  <c r="AN125" i="4"/>
  <c r="K407" i="4" s="1"/>
  <c r="L395" i="4"/>
  <c r="AR125" i="4"/>
  <c r="L407" i="4" s="1"/>
  <c r="P125" i="4"/>
  <c r="E407" i="4" s="1"/>
  <c r="J614" i="4"/>
  <c r="J409" i="4"/>
  <c r="K502" i="4"/>
  <c r="O343" i="4"/>
  <c r="D635" i="4"/>
  <c r="D634" i="4"/>
  <c r="D463" i="4"/>
  <c r="D462" i="4"/>
  <c r="E517" i="3"/>
  <c r="I517" i="3"/>
  <c r="O517" i="3" s="1"/>
  <c r="M517" i="3"/>
  <c r="H574" i="3"/>
  <c r="L574" i="3"/>
  <c r="J613" i="3"/>
  <c r="J615" i="3" s="1"/>
  <c r="K612" i="3"/>
  <c r="L623" i="3"/>
  <c r="M624" i="3"/>
  <c r="L625" i="3"/>
  <c r="B397" i="4"/>
  <c r="O397" i="4" s="1"/>
  <c r="O396" i="4"/>
  <c r="I125" i="4"/>
  <c r="C408" i="4" s="1"/>
  <c r="C396" i="4"/>
  <c r="C397" i="4" s="1"/>
  <c r="D396" i="4"/>
  <c r="D397" i="4" s="1"/>
  <c r="M125" i="4"/>
  <c r="D408" i="4" s="1"/>
  <c r="E396" i="4"/>
  <c r="E397" i="4" s="1"/>
  <c r="Q125" i="4"/>
  <c r="E408" i="4" s="1"/>
  <c r="G614" i="4"/>
  <c r="G409" i="4"/>
  <c r="H614" i="4"/>
  <c r="H615" i="4"/>
  <c r="H409" i="4"/>
  <c r="K614" i="4"/>
  <c r="K409" i="4"/>
  <c r="F615" i="4"/>
  <c r="F614" i="4"/>
  <c r="F409" i="4"/>
  <c r="G396" i="4"/>
  <c r="G397" i="4" s="1"/>
  <c r="F400" i="4"/>
  <c r="N400" i="4"/>
  <c r="E618" i="4"/>
  <c r="E625" i="4" s="1"/>
  <c r="E434" i="4"/>
  <c r="I618" i="4"/>
  <c r="I625" i="4" s="1"/>
  <c r="I434" i="4"/>
  <c r="M618" i="4"/>
  <c r="M625" i="4" s="1"/>
  <c r="M434" i="4"/>
  <c r="D633" i="4"/>
  <c r="D469" i="4"/>
  <c r="H628" i="4"/>
  <c r="H633" i="4"/>
  <c r="L633" i="4"/>
  <c r="L469" i="4"/>
  <c r="M633" i="4"/>
  <c r="M442" i="4"/>
  <c r="C635" i="4"/>
  <c r="C634" i="4"/>
  <c r="G635" i="4"/>
  <c r="G634" i="4"/>
  <c r="G463" i="4"/>
  <c r="K635" i="4"/>
  <c r="K634" i="4"/>
  <c r="F635" i="4"/>
  <c r="F634" i="4"/>
  <c r="N635" i="4"/>
  <c r="N634" i="4"/>
  <c r="L635" i="4"/>
  <c r="L634" i="4"/>
  <c r="L636" i="4" s="1"/>
  <c r="L463" i="4"/>
  <c r="L462" i="4"/>
  <c r="D513" i="4"/>
  <c r="D528" i="4"/>
  <c r="J515" i="4"/>
  <c r="J530" i="4"/>
  <c r="F502" i="4"/>
  <c r="G125" i="4"/>
  <c r="C406" i="4" s="1"/>
  <c r="W125" i="4"/>
  <c r="G406" i="4" s="1"/>
  <c r="AG125" i="4"/>
  <c r="I408" i="4" s="1"/>
  <c r="AM125" i="4"/>
  <c r="K406" i="4" s="1"/>
  <c r="AW125" i="4"/>
  <c r="M408" i="4" s="1"/>
  <c r="O367" i="4"/>
  <c r="G373" i="4"/>
  <c r="G385" i="4"/>
  <c r="B391" i="4"/>
  <c r="O391" i="4" s="1"/>
  <c r="F391" i="4"/>
  <c r="J391" i="4"/>
  <c r="N391" i="4"/>
  <c r="E394" i="4"/>
  <c r="M394" i="4"/>
  <c r="H396" i="4"/>
  <c r="H397" i="4" s="1"/>
  <c r="F421" i="4"/>
  <c r="N421" i="4"/>
  <c r="N428" i="4"/>
  <c r="I505" i="4"/>
  <c r="M505" i="4"/>
  <c r="D466" i="4"/>
  <c r="D506" i="4" s="1"/>
  <c r="D451" i="4"/>
  <c r="H506" i="4"/>
  <c r="L506" i="4"/>
  <c r="C530" i="4"/>
  <c r="C515" i="4"/>
  <c r="G467" i="4"/>
  <c r="G507" i="4" s="1"/>
  <c r="G452" i="4"/>
  <c r="K530" i="4"/>
  <c r="K515" i="4"/>
  <c r="B508" i="4"/>
  <c r="F508" i="4"/>
  <c r="J468" i="4"/>
  <c r="J508" i="4" s="1"/>
  <c r="J453" i="4"/>
  <c r="N531" i="4"/>
  <c r="N516" i="4"/>
  <c r="G450" i="4"/>
  <c r="G454" i="4" s="1"/>
  <c r="G448" i="4"/>
  <c r="K450" i="4"/>
  <c r="K448" i="4"/>
  <c r="F451" i="4"/>
  <c r="F448" i="4"/>
  <c r="J451" i="4"/>
  <c r="J454" i="4" s="1"/>
  <c r="J448" i="4"/>
  <c r="H448" i="4"/>
  <c r="H555" i="4" s="1"/>
  <c r="K452" i="4"/>
  <c r="H505" i="4"/>
  <c r="C506" i="4"/>
  <c r="K506" i="4"/>
  <c r="F530" i="4"/>
  <c r="F515" i="4"/>
  <c r="N515" i="4"/>
  <c r="N530" i="4"/>
  <c r="I508" i="4"/>
  <c r="L505" i="4"/>
  <c r="E508" i="4"/>
  <c r="L612" i="4"/>
  <c r="L610" i="4"/>
  <c r="L619" i="4"/>
  <c r="G605" i="3"/>
  <c r="G607" i="3" s="1"/>
  <c r="H604" i="3"/>
  <c r="L627" i="3"/>
  <c r="M631" i="3"/>
  <c r="B125" i="4"/>
  <c r="B405" i="4" s="1"/>
  <c r="F125" i="4"/>
  <c r="C405" i="4" s="1"/>
  <c r="J125" i="4"/>
  <c r="D405" i="4" s="1"/>
  <c r="R125" i="4"/>
  <c r="F405" i="4" s="1"/>
  <c r="V125" i="4"/>
  <c r="G405" i="4" s="1"/>
  <c r="Z125" i="4"/>
  <c r="H405" i="4" s="1"/>
  <c r="AH125" i="4"/>
  <c r="J405" i="4" s="1"/>
  <c r="AL125" i="4"/>
  <c r="K405" i="4" s="1"/>
  <c r="AP125" i="4"/>
  <c r="L405" i="4" s="1"/>
  <c r="AX125" i="4"/>
  <c r="N405" i="4" s="1"/>
  <c r="C125" i="4"/>
  <c r="B406" i="4" s="1"/>
  <c r="AI125" i="4"/>
  <c r="J406" i="4" s="1"/>
  <c r="AS125" i="4"/>
  <c r="L408" i="4" s="1"/>
  <c r="O354" i="4"/>
  <c r="B373" i="4"/>
  <c r="O373" i="4" s="1"/>
  <c r="O372" i="4"/>
  <c r="B385" i="4"/>
  <c r="O385" i="4" s="1"/>
  <c r="O384" i="4"/>
  <c r="J385" i="4"/>
  <c r="N385" i="4"/>
  <c r="C391" i="4"/>
  <c r="G391" i="4"/>
  <c r="K391" i="4"/>
  <c r="N394" i="4"/>
  <c r="K396" i="4"/>
  <c r="K397" i="4" s="1"/>
  <c r="B415" i="4"/>
  <c r="O415" i="4" s="1"/>
  <c r="F415" i="4"/>
  <c r="J415" i="4"/>
  <c r="N415" i="4"/>
  <c r="C421" i="4"/>
  <c r="G421" i="4"/>
  <c r="K421" i="4"/>
  <c r="B428" i="4"/>
  <c r="O428" i="4" s="1"/>
  <c r="C434" i="4"/>
  <c r="B505" i="4"/>
  <c r="F505" i="4"/>
  <c r="J505" i="4"/>
  <c r="N505" i="4"/>
  <c r="E506" i="4"/>
  <c r="I506" i="4"/>
  <c r="D515" i="4"/>
  <c r="D530" i="4"/>
  <c r="L507" i="4"/>
  <c r="C508" i="4"/>
  <c r="G508" i="4"/>
  <c r="K508" i="4"/>
  <c r="E441" i="4"/>
  <c r="D454" i="4"/>
  <c r="L448" i="4"/>
  <c r="L555" i="4" s="1"/>
  <c r="N448" i="4"/>
  <c r="H451" i="4"/>
  <c r="H454" i="4" s="1"/>
  <c r="G506" i="4"/>
  <c r="M508" i="4"/>
  <c r="I479" i="4"/>
  <c r="O478" i="4"/>
  <c r="C480" i="4"/>
  <c r="C479" i="4"/>
  <c r="F480" i="4"/>
  <c r="C495" i="4"/>
  <c r="C496" i="4"/>
  <c r="H603" i="3"/>
  <c r="F603" i="3"/>
  <c r="O644" i="3"/>
  <c r="O402" i="4"/>
  <c r="AE125" i="4"/>
  <c r="I406" i="4" s="1"/>
  <c r="B502" i="4"/>
  <c r="C502" i="4"/>
  <c r="D502" i="4"/>
  <c r="E502" i="4"/>
  <c r="E503" i="4" s="1"/>
  <c r="G502" i="4"/>
  <c r="H502" i="4"/>
  <c r="H503" i="4" s="1"/>
  <c r="I502" i="4"/>
  <c r="J502" i="4"/>
  <c r="J503" i="4" s="1"/>
  <c r="L502" i="4"/>
  <c r="L503" i="4" s="1"/>
  <c r="M502" i="4"/>
  <c r="N331" i="4"/>
  <c r="F343" i="4"/>
  <c r="B349" i="4"/>
  <c r="O349" i="4" s="1"/>
  <c r="G349" i="4"/>
  <c r="F367" i="4"/>
  <c r="C373" i="4"/>
  <c r="K373" i="4"/>
  <c r="C385" i="4"/>
  <c r="K385" i="4"/>
  <c r="N408" i="4"/>
  <c r="C415" i="4"/>
  <c r="G415" i="4"/>
  <c r="K415" i="4"/>
  <c r="O414" i="4"/>
  <c r="G434" i="4"/>
  <c r="I441" i="4"/>
  <c r="L451" i="4"/>
  <c r="C452" i="4"/>
  <c r="C454" i="4" s="1"/>
  <c r="B453" i="4"/>
  <c r="F453" i="4"/>
  <c r="E450" i="4"/>
  <c r="E454" i="4" s="1"/>
  <c r="B461" i="4"/>
  <c r="C463" i="4" s="1"/>
  <c r="J461" i="4"/>
  <c r="K463" i="4" s="1"/>
  <c r="B530" i="4"/>
  <c r="B515" i="4"/>
  <c r="K480" i="4"/>
  <c r="J487" i="4"/>
  <c r="J488" i="4"/>
  <c r="C488" i="4"/>
  <c r="C487" i="4"/>
  <c r="I495" i="4"/>
  <c r="H515" i="4"/>
  <c r="H547" i="4"/>
  <c r="B441" i="4"/>
  <c r="B495" i="4" s="1"/>
  <c r="F441" i="4"/>
  <c r="F487" i="4" s="1"/>
  <c r="J441" i="4"/>
  <c r="N441" i="4"/>
  <c r="N487" i="4" s="1"/>
  <c r="D448" i="4"/>
  <c r="D555" i="4" s="1"/>
  <c r="F450" i="4"/>
  <c r="F454" i="4" s="1"/>
  <c r="L450" i="4"/>
  <c r="I451" i="4"/>
  <c r="L452" i="4"/>
  <c r="B478" i="4"/>
  <c r="G488" i="4"/>
  <c r="G496" i="4"/>
  <c r="F495" i="4"/>
  <c r="J495" i="4"/>
  <c r="J496" i="4"/>
  <c r="I526" i="4"/>
  <c r="E619" i="4"/>
  <c r="E612" i="4"/>
  <c r="E610" i="4"/>
  <c r="E548" i="4"/>
  <c r="E571" i="4"/>
  <c r="I619" i="4"/>
  <c r="I612" i="4"/>
  <c r="I610" i="4"/>
  <c r="I547" i="4"/>
  <c r="I571" i="4"/>
  <c r="I548" i="4"/>
  <c r="M619" i="4"/>
  <c r="M612" i="4"/>
  <c r="M610" i="4"/>
  <c r="M571" i="4"/>
  <c r="M548" i="4"/>
  <c r="N548" i="4"/>
  <c r="D619" i="4"/>
  <c r="D612" i="4"/>
  <c r="D610" i="4"/>
  <c r="H619" i="4"/>
  <c r="H612" i="4"/>
  <c r="H610" i="4"/>
  <c r="F619" i="4"/>
  <c r="F612" i="4"/>
  <c r="F610" i="4"/>
  <c r="F547" i="4"/>
  <c r="F548" i="4"/>
  <c r="D393" i="4"/>
  <c r="H393" i="4"/>
  <c r="L393" i="4"/>
  <c r="O618" i="4"/>
  <c r="C625" i="4"/>
  <c r="O625" i="4" s="1"/>
  <c r="O433" i="4"/>
  <c r="C465" i="4"/>
  <c r="C505" i="4" s="1"/>
  <c r="G465" i="4"/>
  <c r="G505" i="4" s="1"/>
  <c r="K465" i="4"/>
  <c r="K505" i="4" s="1"/>
  <c r="B466" i="4"/>
  <c r="B506" i="4" s="1"/>
  <c r="F466" i="4"/>
  <c r="F506" i="4" s="1"/>
  <c r="J466" i="4"/>
  <c r="J506" i="4" s="1"/>
  <c r="N466" i="4"/>
  <c r="N506" i="4" s="1"/>
  <c r="E467" i="4"/>
  <c r="E507" i="4" s="1"/>
  <c r="I467" i="4"/>
  <c r="I507" i="4" s="1"/>
  <c r="M467" i="4"/>
  <c r="M507" i="4" s="1"/>
  <c r="D468" i="4"/>
  <c r="D508" i="4" s="1"/>
  <c r="H468" i="4"/>
  <c r="H508" i="4" s="1"/>
  <c r="L508" i="4"/>
  <c r="C441" i="4"/>
  <c r="G441" i="4"/>
  <c r="G462" i="4" s="1"/>
  <c r="K441" i="4"/>
  <c r="K462" i="4" s="1"/>
  <c r="E448" i="4"/>
  <c r="E479" i="4" s="1"/>
  <c r="I448" i="4"/>
  <c r="M448" i="4"/>
  <c r="O448" i="4" s="1"/>
  <c r="B450" i="4"/>
  <c r="B454" i="4" s="1"/>
  <c r="O454" i="4" s="1"/>
  <c r="M450" i="4"/>
  <c r="M454" i="4" s="1"/>
  <c r="E451" i="4"/>
  <c r="H452" i="4"/>
  <c r="K453" i="4"/>
  <c r="E461" i="4"/>
  <c r="I461" i="4"/>
  <c r="M461" i="4"/>
  <c r="N463" i="4" s="1"/>
  <c r="H461" i="4"/>
  <c r="G478" i="4"/>
  <c r="J478" i="4"/>
  <c r="G555" i="4"/>
  <c r="E599" i="3"/>
  <c r="N125" i="4"/>
  <c r="E405" i="4" s="1"/>
  <c r="AD125" i="4"/>
  <c r="I405" i="4" s="1"/>
  <c r="AT125" i="4"/>
  <c r="M405" i="4" s="1"/>
  <c r="B434" i="4"/>
  <c r="O434" i="4" s="1"/>
  <c r="F434" i="4"/>
  <c r="J434" i="4"/>
  <c r="N434" i="4"/>
  <c r="I450" i="4"/>
  <c r="N480" i="4"/>
  <c r="E486" i="4"/>
  <c r="M486" i="4"/>
  <c r="E494" i="4"/>
  <c r="M494" i="4"/>
  <c r="D526" i="4"/>
  <c r="H526" i="4"/>
  <c r="L526" i="4"/>
  <c r="J526" i="4"/>
  <c r="N526" i="4"/>
  <c r="B539" i="4"/>
  <c r="J539" i="4"/>
  <c r="E539" i="4"/>
  <c r="M539" i="4"/>
  <c r="D478" i="4"/>
  <c r="H478" i="4"/>
  <c r="I480" i="4" s="1"/>
  <c r="L478" i="4"/>
  <c r="D494" i="4"/>
  <c r="H494" i="4"/>
  <c r="I496" i="4" s="1"/>
  <c r="L494" i="4"/>
  <c r="E525" i="4"/>
  <c r="M526" i="4"/>
  <c r="B546" i="4"/>
  <c r="J546" i="4"/>
  <c r="N612" i="4"/>
  <c r="N610" i="4"/>
  <c r="N619" i="4"/>
  <c r="N626" i="4" s="1"/>
  <c r="N571" i="4"/>
  <c r="B525" i="4"/>
  <c r="B526" i="4" s="1"/>
  <c r="F539" i="4"/>
  <c r="I539" i="4"/>
  <c r="C546" i="4"/>
  <c r="C571" i="4" s="1"/>
  <c r="O571" i="4" s="1"/>
  <c r="G546" i="4"/>
  <c r="K546" i="4"/>
  <c r="K571" i="4" s="1"/>
  <c r="I555" i="4"/>
  <c r="F628" i="4"/>
  <c r="D486" i="4"/>
  <c r="H486" i="4"/>
  <c r="L486" i="4"/>
  <c r="C525" i="4"/>
  <c r="G525" i="4"/>
  <c r="G526" i="4" s="1"/>
  <c r="K525" i="4"/>
  <c r="K526" i="4" s="1"/>
  <c r="B555" i="4"/>
  <c r="C539" i="4"/>
  <c r="G539" i="4"/>
  <c r="K539" i="4"/>
  <c r="F571" i="4"/>
  <c r="D628" i="4"/>
  <c r="L628" i="4"/>
  <c r="F656" i="4"/>
  <c r="F658" i="4" s="1"/>
  <c r="G655" i="4"/>
  <c r="F555" i="4"/>
  <c r="J555" i="4"/>
  <c r="N555" i="4"/>
  <c r="B573" i="4"/>
  <c r="F573" i="4"/>
  <c r="J573" i="4"/>
  <c r="N573" i="4"/>
  <c r="E574" i="4"/>
  <c r="I574" i="4"/>
  <c r="M574" i="4"/>
  <c r="D575" i="4"/>
  <c r="H575" i="4"/>
  <c r="L575" i="4"/>
  <c r="C576" i="4"/>
  <c r="O576" i="4" s="1"/>
  <c r="G576" i="4"/>
  <c r="K576" i="4"/>
  <c r="G571" i="4"/>
  <c r="D571" i="4"/>
  <c r="H571" i="4"/>
  <c r="L571" i="4"/>
  <c r="D576" i="4"/>
  <c r="B628" i="4"/>
  <c r="J628" i="4"/>
  <c r="C628" i="4"/>
  <c r="K628" i="4"/>
  <c r="N688" i="4"/>
  <c r="N692" i="4"/>
  <c r="N693" i="4" s="1"/>
  <c r="N622" i="4"/>
  <c r="E651" i="4"/>
  <c r="D652" i="4"/>
  <c r="D654" i="4" s="1"/>
  <c r="F662" i="4"/>
  <c r="M683" i="4"/>
  <c r="L684" i="4"/>
  <c r="L686" i="4" s="1"/>
  <c r="N644" i="4"/>
  <c r="G664" i="4"/>
  <c r="G666" i="4" s="1"/>
  <c r="H663" i="4"/>
  <c r="K667" i="4"/>
  <c r="J668" i="4"/>
  <c r="J670" i="4" s="1"/>
  <c r="O717" i="4"/>
  <c r="M724" i="4"/>
  <c r="O724" i="4" s="1"/>
  <c r="M729" i="4"/>
  <c r="O721" i="4"/>
  <c r="M728" i="4"/>
  <c r="O728" i="4" s="1"/>
  <c r="I729" i="4"/>
  <c r="E628" i="4"/>
  <c r="I628" i="4"/>
  <c r="N625" i="4"/>
  <c r="H659" i="4"/>
  <c r="G660" i="4"/>
  <c r="G662" i="4" s="1"/>
  <c r="N675" i="4"/>
  <c r="N676" i="4" s="1"/>
  <c r="M676" i="4"/>
  <c r="M678" i="4" s="1"/>
  <c r="N694" i="4"/>
  <c r="M628" i="4"/>
  <c r="C648" i="4"/>
  <c r="C650" i="4" s="1"/>
  <c r="D647" i="4"/>
  <c r="L678" i="4"/>
  <c r="J678" i="4"/>
  <c r="K678" i="4"/>
  <c r="M726" i="4"/>
  <c r="O726" i="4" s="1"/>
  <c r="K729" i="4"/>
  <c r="M725" i="4"/>
  <c r="O725" i="4" s="1"/>
  <c r="O624" i="4"/>
  <c r="K671" i="4"/>
  <c r="J672" i="4"/>
  <c r="J674" i="4" s="1"/>
  <c r="K680" i="4"/>
  <c r="K682" i="4" s="1"/>
  <c r="L679" i="4"/>
  <c r="M690" i="4"/>
  <c r="E658" i="4"/>
  <c r="J724" i="4"/>
  <c r="L729" i="4"/>
  <c r="I670" i="4"/>
  <c r="I674" i="4"/>
  <c r="O421" i="5" l="1"/>
  <c r="N555" i="5"/>
  <c r="K526" i="5"/>
  <c r="F547" i="5"/>
  <c r="B487" i="5"/>
  <c r="M571" i="5"/>
  <c r="M619" i="5"/>
  <c r="K487" i="5"/>
  <c r="F495" i="5"/>
  <c r="K495" i="5"/>
  <c r="B462" i="5"/>
  <c r="O462" i="5" s="1"/>
  <c r="G571" i="5"/>
  <c r="F555" i="5"/>
  <c r="M547" i="5"/>
  <c r="N530" i="5"/>
  <c r="N479" i="5"/>
  <c r="G442" i="5"/>
  <c r="F628" i="5"/>
  <c r="F526" i="5"/>
  <c r="N526" i="5"/>
  <c r="F479" i="5"/>
  <c r="I487" i="5"/>
  <c r="I462" i="5"/>
  <c r="O415" i="5"/>
  <c r="O625" i="5"/>
  <c r="E640" i="5" s="1"/>
  <c r="G636" i="5"/>
  <c r="O385" i="5"/>
  <c r="O391" i="5"/>
  <c r="O428" i="5"/>
  <c r="B640" i="5"/>
  <c r="J526" i="5"/>
  <c r="B528" i="5"/>
  <c r="B513" i="5"/>
  <c r="O454" i="5"/>
  <c r="I479" i="5"/>
  <c r="G515" i="5"/>
  <c r="G530" i="5"/>
  <c r="M615" i="5"/>
  <c r="O615" i="5" s="1"/>
  <c r="M614" i="5"/>
  <c r="O614" i="5" s="1"/>
  <c r="M409" i="5"/>
  <c r="O409" i="5" s="1"/>
  <c r="J479" i="5"/>
  <c r="J528" i="5"/>
  <c r="J513" i="5"/>
  <c r="F454" i="5"/>
  <c r="K615" i="5"/>
  <c r="N470" i="5"/>
  <c r="N509" i="5"/>
  <c r="N471" i="5"/>
  <c r="L633" i="5"/>
  <c r="L469" i="5"/>
  <c r="L628" i="5"/>
  <c r="L555" i="5"/>
  <c r="L442" i="5"/>
  <c r="N452" i="5"/>
  <c r="N453" i="5"/>
  <c r="C515" i="5"/>
  <c r="C530" i="5"/>
  <c r="M471" i="5"/>
  <c r="M509" i="5"/>
  <c r="M470" i="5"/>
  <c r="D648" i="5"/>
  <c r="D650" i="5" s="1"/>
  <c r="E647" i="5"/>
  <c r="N628" i="5"/>
  <c r="K619" i="5"/>
  <c r="K612" i="5"/>
  <c r="K610" i="5"/>
  <c r="K547" i="5"/>
  <c r="K571" i="5"/>
  <c r="K548" i="5"/>
  <c r="M684" i="5"/>
  <c r="M686" i="5" s="1"/>
  <c r="N683" i="5"/>
  <c r="N684" i="5" s="1"/>
  <c r="L487" i="5"/>
  <c r="L488" i="5"/>
  <c r="E488" i="5"/>
  <c r="E487" i="5"/>
  <c r="G480" i="5"/>
  <c r="G479" i="5"/>
  <c r="F462" i="5"/>
  <c r="F634" i="5"/>
  <c r="F463" i="5"/>
  <c r="F635" i="5"/>
  <c r="C633" i="5"/>
  <c r="C636" i="5" s="1"/>
  <c r="C442" i="5"/>
  <c r="C469" i="5"/>
  <c r="J620" i="5"/>
  <c r="J623" i="5"/>
  <c r="J626" i="5"/>
  <c r="E623" i="5"/>
  <c r="E626" i="5"/>
  <c r="E620" i="5"/>
  <c r="G528" i="5"/>
  <c r="G513" i="5"/>
  <c r="M531" i="5"/>
  <c r="M516" i="5"/>
  <c r="L513" i="5"/>
  <c r="L528" i="5"/>
  <c r="C531" i="5"/>
  <c r="C516" i="5"/>
  <c r="M513" i="5"/>
  <c r="M528" i="5"/>
  <c r="D633" i="5"/>
  <c r="D469" i="5"/>
  <c r="D628" i="5"/>
  <c r="D555" i="5"/>
  <c r="D442" i="5"/>
  <c r="C528" i="5"/>
  <c r="C513" i="5"/>
  <c r="C462" i="5"/>
  <c r="D531" i="5"/>
  <c r="D516" i="5"/>
  <c r="K528" i="5"/>
  <c r="K513" i="5"/>
  <c r="F488" i="5"/>
  <c r="B531" i="5"/>
  <c r="B516" i="5"/>
  <c r="J659" i="5"/>
  <c r="I660" i="5"/>
  <c r="I662" i="5" s="1"/>
  <c r="M679" i="5"/>
  <c r="L680" i="5"/>
  <c r="L682" i="5" s="1"/>
  <c r="G652" i="5"/>
  <c r="G654" i="5" s="1"/>
  <c r="H651" i="5"/>
  <c r="G610" i="5"/>
  <c r="G619" i="5"/>
  <c r="G548" i="5"/>
  <c r="G547" i="5"/>
  <c r="G612" i="5"/>
  <c r="G656" i="5"/>
  <c r="G658" i="5" s="1"/>
  <c r="H655" i="5"/>
  <c r="N612" i="5"/>
  <c r="N619" i="5"/>
  <c r="N548" i="5"/>
  <c r="N547" i="5"/>
  <c r="N610" i="5"/>
  <c r="N571" i="5"/>
  <c r="H487" i="5"/>
  <c r="H488" i="5"/>
  <c r="I555" i="5"/>
  <c r="I526" i="5"/>
  <c r="I495" i="5"/>
  <c r="G531" i="5"/>
  <c r="G516" i="5"/>
  <c r="J633" i="5"/>
  <c r="J636" i="5" s="1"/>
  <c r="J469" i="5"/>
  <c r="J442" i="5"/>
  <c r="I615" i="5"/>
  <c r="I614" i="5"/>
  <c r="I409" i="5"/>
  <c r="J503" i="5"/>
  <c r="D503" i="5"/>
  <c r="J547" i="5"/>
  <c r="B547" i="5"/>
  <c r="N487" i="5"/>
  <c r="N488" i="5"/>
  <c r="K516" i="5"/>
  <c r="K531" i="5"/>
  <c r="L634" i="5"/>
  <c r="L635" i="5"/>
  <c r="L462" i="5"/>
  <c r="L463" i="5"/>
  <c r="I531" i="5"/>
  <c r="I516" i="5"/>
  <c r="J530" i="5"/>
  <c r="J515" i="5"/>
  <c r="K514" i="5"/>
  <c r="K529" i="5"/>
  <c r="C555" i="5"/>
  <c r="O555" i="5" s="1"/>
  <c r="B495" i="5"/>
  <c r="H515" i="5"/>
  <c r="H530" i="5"/>
  <c r="F513" i="5"/>
  <c r="F528" i="5"/>
  <c r="L531" i="5"/>
  <c r="L516" i="5"/>
  <c r="O434" i="5"/>
  <c r="M636" i="5"/>
  <c r="M530" i="5"/>
  <c r="M515" i="5"/>
  <c r="N408" i="5"/>
  <c r="N406" i="5"/>
  <c r="L672" i="5"/>
  <c r="L674" i="5" s="1"/>
  <c r="M671" i="5"/>
  <c r="C628" i="5"/>
  <c r="O628" i="5" s="1"/>
  <c r="C612" i="5"/>
  <c r="O612" i="5" s="1"/>
  <c r="O546" i="5"/>
  <c r="C619" i="5"/>
  <c r="C548" i="5"/>
  <c r="C547" i="5"/>
  <c r="O547" i="5" s="1"/>
  <c r="C571" i="5"/>
  <c r="O571" i="5" s="1"/>
  <c r="C610" i="5"/>
  <c r="O610" i="5" s="1"/>
  <c r="I663" i="5"/>
  <c r="H664" i="5"/>
  <c r="H666" i="5" s="1"/>
  <c r="D487" i="5"/>
  <c r="D488" i="5"/>
  <c r="H623" i="5"/>
  <c r="H620" i="5"/>
  <c r="H626" i="5"/>
  <c r="D530" i="5"/>
  <c r="D515" i="5"/>
  <c r="K454" i="5"/>
  <c r="F633" i="5"/>
  <c r="F442" i="5"/>
  <c r="F469" i="5"/>
  <c r="E615" i="5"/>
  <c r="E614" i="5"/>
  <c r="E409" i="5"/>
  <c r="B526" i="5"/>
  <c r="K530" i="5"/>
  <c r="K515" i="5"/>
  <c r="H635" i="5"/>
  <c r="H634" i="5"/>
  <c r="H462" i="5"/>
  <c r="H463" i="5"/>
  <c r="K633" i="5"/>
  <c r="K636" i="5" s="1"/>
  <c r="K442" i="5"/>
  <c r="K469" i="5"/>
  <c r="E516" i="5"/>
  <c r="E531" i="5"/>
  <c r="F530" i="5"/>
  <c r="F515" i="5"/>
  <c r="G529" i="5"/>
  <c r="G514" i="5"/>
  <c r="H513" i="5"/>
  <c r="H528" i="5"/>
  <c r="I623" i="5"/>
  <c r="I620" i="5"/>
  <c r="I626" i="5"/>
  <c r="J495" i="5"/>
  <c r="J487" i="5"/>
  <c r="N529" i="5"/>
  <c r="N514" i="5"/>
  <c r="K462" i="5"/>
  <c r="N454" i="5"/>
  <c r="I530" i="5"/>
  <c r="I515" i="5"/>
  <c r="J531" i="5"/>
  <c r="J516" i="5"/>
  <c r="N636" i="5"/>
  <c r="J462" i="5"/>
  <c r="E530" i="5"/>
  <c r="E515" i="5"/>
  <c r="G470" i="5"/>
  <c r="G509" i="5"/>
  <c r="G471" i="5"/>
  <c r="M676" i="5"/>
  <c r="M678" i="5" s="1"/>
  <c r="N675" i="5"/>
  <c r="N676" i="5" s="1"/>
  <c r="N690" i="5"/>
  <c r="B555" i="5"/>
  <c r="O525" i="5"/>
  <c r="C526" i="5"/>
  <c r="O526" i="5" s="1"/>
  <c r="L623" i="5"/>
  <c r="L620" i="5"/>
  <c r="L626" i="5"/>
  <c r="D548" i="5"/>
  <c r="D495" i="5"/>
  <c r="F626" i="5"/>
  <c r="F623" i="5"/>
  <c r="F620" i="5"/>
  <c r="L547" i="5"/>
  <c r="H548" i="5"/>
  <c r="L479" i="5"/>
  <c r="N528" i="5"/>
  <c r="N513" i="5"/>
  <c r="D454" i="5"/>
  <c r="H633" i="5"/>
  <c r="H469" i="5"/>
  <c r="H555" i="5"/>
  <c r="H442" i="5"/>
  <c r="B469" i="5"/>
  <c r="O441" i="5"/>
  <c r="F503" i="5"/>
  <c r="L530" i="5"/>
  <c r="L515" i="5"/>
  <c r="I454" i="5"/>
  <c r="I503" i="5"/>
  <c r="I668" i="5"/>
  <c r="I670" i="5" s="1"/>
  <c r="J667" i="5"/>
  <c r="M623" i="5"/>
  <c r="M626" i="5"/>
  <c r="M620" i="5"/>
  <c r="B623" i="5"/>
  <c r="B626" i="5"/>
  <c r="I514" i="5"/>
  <c r="I529" i="5"/>
  <c r="D634" i="5"/>
  <c r="D635" i="5"/>
  <c r="D463" i="5"/>
  <c r="D462" i="5"/>
  <c r="E633" i="5"/>
  <c r="E636" i="5" s="1"/>
  <c r="E442" i="5"/>
  <c r="E469" i="5"/>
  <c r="E495" i="5"/>
  <c r="B530" i="5"/>
  <c r="B515" i="5"/>
  <c r="C529" i="5"/>
  <c r="C514" i="5"/>
  <c r="D513" i="5"/>
  <c r="D528" i="5"/>
  <c r="K555" i="5"/>
  <c r="C495" i="5"/>
  <c r="O495" i="5" s="1"/>
  <c r="H480" i="5"/>
  <c r="D479" i="5"/>
  <c r="H529" i="5"/>
  <c r="H514" i="5"/>
  <c r="I633" i="5"/>
  <c r="I636" i="5" s="1"/>
  <c r="I442" i="5"/>
  <c r="I469" i="5"/>
  <c r="F529" i="5"/>
  <c r="F514" i="5"/>
  <c r="D526" i="5"/>
  <c r="E462" i="5"/>
  <c r="G463" i="5"/>
  <c r="H531" i="5"/>
  <c r="H516" i="5"/>
  <c r="E479" i="5"/>
  <c r="K503" i="5"/>
  <c r="C487" i="5"/>
  <c r="O487" i="5" s="1"/>
  <c r="O367" i="5"/>
  <c r="C503" i="5"/>
  <c r="O503" i="5" s="1"/>
  <c r="I488" i="5"/>
  <c r="C479" i="5"/>
  <c r="O479" i="5" s="1"/>
  <c r="F516" i="5"/>
  <c r="F531" i="5"/>
  <c r="M442" i="5"/>
  <c r="M640" i="4"/>
  <c r="I640" i="4"/>
  <c r="K640" i="4"/>
  <c r="H640" i="4"/>
  <c r="D640" i="4"/>
  <c r="L640" i="4"/>
  <c r="F640" i="4"/>
  <c r="B640" i="4"/>
  <c r="J640" i="4"/>
  <c r="G640" i="4"/>
  <c r="E640" i="4"/>
  <c r="C640" i="4"/>
  <c r="N640" i="4"/>
  <c r="O416" i="3"/>
  <c r="N677" i="4"/>
  <c r="N678" i="4"/>
  <c r="N615" i="4"/>
  <c r="N614" i="4"/>
  <c r="N409" i="4"/>
  <c r="E652" i="4"/>
  <c r="E654" i="4" s="1"/>
  <c r="F651" i="4"/>
  <c r="G628" i="4"/>
  <c r="O525" i="4"/>
  <c r="C526" i="4"/>
  <c r="O526" i="4" s="1"/>
  <c r="N628" i="4"/>
  <c r="G612" i="4"/>
  <c r="G547" i="4"/>
  <c r="G548" i="4"/>
  <c r="G610" i="4"/>
  <c r="G619" i="4"/>
  <c r="E526" i="4"/>
  <c r="L480" i="4"/>
  <c r="L479" i="4"/>
  <c r="M496" i="4"/>
  <c r="M495" i="4"/>
  <c r="J479" i="4"/>
  <c r="J480" i="4"/>
  <c r="I635" i="4"/>
  <c r="I634" i="4"/>
  <c r="I462" i="4"/>
  <c r="I463" i="4"/>
  <c r="C633" i="4"/>
  <c r="C469" i="4"/>
  <c r="C442" i="4"/>
  <c r="C555" i="4"/>
  <c r="M530" i="4"/>
  <c r="M515" i="4"/>
  <c r="J529" i="4"/>
  <c r="J514" i="4"/>
  <c r="G528" i="4"/>
  <c r="G513" i="4"/>
  <c r="F626" i="4"/>
  <c r="F623" i="4"/>
  <c r="F620" i="4"/>
  <c r="H623" i="4"/>
  <c r="H620" i="4"/>
  <c r="H626" i="4"/>
  <c r="H638" i="4" s="1"/>
  <c r="M626" i="4"/>
  <c r="M638" i="4" s="1"/>
  <c r="M623" i="4"/>
  <c r="M620" i="4"/>
  <c r="E626" i="4"/>
  <c r="E620" i="4"/>
  <c r="E623" i="4"/>
  <c r="G495" i="4"/>
  <c r="N479" i="4"/>
  <c r="L454" i="4"/>
  <c r="J633" i="4"/>
  <c r="J469" i="4"/>
  <c r="J442" i="4"/>
  <c r="B487" i="4"/>
  <c r="L442" i="4"/>
  <c r="I503" i="4"/>
  <c r="D503" i="4"/>
  <c r="G514" i="4"/>
  <c r="G529" i="4"/>
  <c r="E633" i="4"/>
  <c r="E555" i="4"/>
  <c r="E469" i="4"/>
  <c r="E442" i="4"/>
  <c r="L530" i="4"/>
  <c r="L515" i="4"/>
  <c r="E514" i="4"/>
  <c r="E529" i="4"/>
  <c r="B513" i="4"/>
  <c r="B528" i="4"/>
  <c r="L623" i="4"/>
  <c r="L626" i="4"/>
  <c r="F462" i="4"/>
  <c r="H528" i="4"/>
  <c r="H513" i="4"/>
  <c r="M555" i="4"/>
  <c r="E615" i="4"/>
  <c r="E614" i="4"/>
  <c r="E409" i="4"/>
  <c r="K503" i="4"/>
  <c r="E593" i="3"/>
  <c r="E595" i="3" s="1"/>
  <c r="F592" i="3"/>
  <c r="B615" i="4"/>
  <c r="B614" i="4"/>
  <c r="B409" i="4"/>
  <c r="O408" i="4"/>
  <c r="B558" i="3"/>
  <c r="B565" i="3"/>
  <c r="B517" i="3"/>
  <c r="B556" i="3"/>
  <c r="B493" i="3"/>
  <c r="D431" i="3"/>
  <c r="D397" i="3"/>
  <c r="L501" i="3"/>
  <c r="I449" i="3"/>
  <c r="O449" i="3" s="1"/>
  <c r="O448" i="3"/>
  <c r="C501" i="3"/>
  <c r="C397" i="3"/>
  <c r="C431" i="3"/>
  <c r="H565" i="3"/>
  <c r="H558" i="3"/>
  <c r="H556" i="3"/>
  <c r="H493" i="3"/>
  <c r="H494" i="3"/>
  <c r="B472" i="3"/>
  <c r="C477" i="3"/>
  <c r="C462" i="3"/>
  <c r="M475" i="3"/>
  <c r="M460" i="3"/>
  <c r="J474" i="3"/>
  <c r="J459" i="3"/>
  <c r="J501" i="3"/>
  <c r="J397" i="3"/>
  <c r="J431" i="3"/>
  <c r="B561" i="3"/>
  <c r="N493" i="3"/>
  <c r="N566" i="3"/>
  <c r="N569" i="3"/>
  <c r="F477" i="3"/>
  <c r="F462" i="3"/>
  <c r="C476" i="3"/>
  <c r="C461" i="3"/>
  <c r="M474" i="3"/>
  <c r="M459" i="3"/>
  <c r="M397" i="3"/>
  <c r="M431" i="3"/>
  <c r="O560" i="3"/>
  <c r="M472" i="3"/>
  <c r="G569" i="3"/>
  <c r="G572" i="3"/>
  <c r="C569" i="3"/>
  <c r="C566" i="3"/>
  <c r="C572" i="3"/>
  <c r="C579" i="3" s="1"/>
  <c r="H449" i="3"/>
  <c r="M424" i="3"/>
  <c r="G472" i="3"/>
  <c r="N449" i="3"/>
  <c r="D441" i="3"/>
  <c r="H424" i="3"/>
  <c r="G441" i="3"/>
  <c r="N424" i="3"/>
  <c r="L680" i="4"/>
  <c r="L682" i="4" s="1"/>
  <c r="M679" i="4"/>
  <c r="M684" i="4"/>
  <c r="M686" i="4" s="1"/>
  <c r="N683" i="4"/>
  <c r="N684" i="4" s="1"/>
  <c r="N689" i="4"/>
  <c r="N690" i="4"/>
  <c r="H488" i="4"/>
  <c r="H487" i="4"/>
  <c r="N623" i="4"/>
  <c r="N620" i="4"/>
  <c r="N638" i="4" s="1"/>
  <c r="B612" i="4"/>
  <c r="B610" i="4"/>
  <c r="B619" i="4"/>
  <c r="B547" i="4"/>
  <c r="B571" i="4"/>
  <c r="H495" i="4"/>
  <c r="H496" i="4"/>
  <c r="D479" i="4"/>
  <c r="D480" i="4"/>
  <c r="M488" i="4"/>
  <c r="M487" i="4"/>
  <c r="D648" i="4"/>
  <c r="D650" i="4" s="1"/>
  <c r="E647" i="4"/>
  <c r="H660" i="4"/>
  <c r="H662" i="4" s="1"/>
  <c r="I659" i="4"/>
  <c r="K668" i="4"/>
  <c r="K670" i="4" s="1"/>
  <c r="L667" i="4"/>
  <c r="G656" i="4"/>
  <c r="G658" i="4" s="1"/>
  <c r="H655" i="4"/>
  <c r="O539" i="4"/>
  <c r="D488" i="4"/>
  <c r="D487" i="4"/>
  <c r="K619" i="4"/>
  <c r="K610" i="4"/>
  <c r="K548" i="4"/>
  <c r="K612" i="4"/>
  <c r="K547" i="4"/>
  <c r="D495" i="4"/>
  <c r="D496" i="4"/>
  <c r="E488" i="4"/>
  <c r="E487" i="4"/>
  <c r="G487" i="4"/>
  <c r="N633" i="4"/>
  <c r="N547" i="4"/>
  <c r="N469" i="4"/>
  <c r="N442" i="4"/>
  <c r="O487" i="4"/>
  <c r="L671" i="4"/>
  <c r="K672" i="4"/>
  <c r="K674" i="4" s="1"/>
  <c r="H664" i="4"/>
  <c r="H666" i="4" s="1"/>
  <c r="I663" i="4"/>
  <c r="O628" i="4"/>
  <c r="L487" i="4"/>
  <c r="L488" i="4"/>
  <c r="C619" i="4"/>
  <c r="D620" i="4" s="1"/>
  <c r="O546" i="4"/>
  <c r="C610" i="4"/>
  <c r="O610" i="4" s="1"/>
  <c r="C612" i="4"/>
  <c r="O612" i="4" s="1"/>
  <c r="C548" i="4"/>
  <c r="C547" i="4"/>
  <c r="J612" i="4"/>
  <c r="J610" i="4"/>
  <c r="J619" i="4"/>
  <c r="J548" i="4"/>
  <c r="J547" i="4"/>
  <c r="J571" i="4"/>
  <c r="L496" i="4"/>
  <c r="L495" i="4"/>
  <c r="H480" i="4"/>
  <c r="H479" i="4"/>
  <c r="E496" i="4"/>
  <c r="E495" i="4"/>
  <c r="I454" i="4"/>
  <c r="G480" i="4"/>
  <c r="G479" i="4"/>
  <c r="E635" i="4"/>
  <c r="E634" i="4"/>
  <c r="E462" i="4"/>
  <c r="E463" i="4"/>
  <c r="L531" i="4"/>
  <c r="L516" i="4"/>
  <c r="I530" i="4"/>
  <c r="I515" i="4"/>
  <c r="F529" i="4"/>
  <c r="F514" i="4"/>
  <c r="C528" i="4"/>
  <c r="C513" i="4"/>
  <c r="H548" i="4"/>
  <c r="D547" i="4"/>
  <c r="D623" i="4"/>
  <c r="D626" i="4"/>
  <c r="M547" i="4"/>
  <c r="E547" i="4"/>
  <c r="B479" i="4"/>
  <c r="F633" i="4"/>
  <c r="F469" i="4"/>
  <c r="F526" i="4"/>
  <c r="F442" i="4"/>
  <c r="N496" i="4"/>
  <c r="O486" i="4"/>
  <c r="K479" i="4"/>
  <c r="J634" i="4"/>
  <c r="J635" i="4"/>
  <c r="J463" i="4"/>
  <c r="J462" i="4"/>
  <c r="I633" i="4"/>
  <c r="I442" i="4"/>
  <c r="I469" i="4"/>
  <c r="M503" i="4"/>
  <c r="O502" i="4"/>
  <c r="C503" i="4"/>
  <c r="O503" i="4" s="1"/>
  <c r="M479" i="4"/>
  <c r="N462" i="4"/>
  <c r="K531" i="4"/>
  <c r="K516" i="4"/>
  <c r="N513" i="4"/>
  <c r="N528" i="4"/>
  <c r="L547" i="4"/>
  <c r="K487" i="4"/>
  <c r="I516" i="4"/>
  <c r="I531" i="4"/>
  <c r="K454" i="4"/>
  <c r="D442" i="4"/>
  <c r="J531" i="4"/>
  <c r="J516" i="4"/>
  <c r="D529" i="4"/>
  <c r="D514" i="4"/>
  <c r="M615" i="4"/>
  <c r="M614" i="4"/>
  <c r="M409" i="4"/>
  <c r="I487" i="4"/>
  <c r="F479" i="4"/>
  <c r="F463" i="4"/>
  <c r="C462" i="4"/>
  <c r="D509" i="4"/>
  <c r="D471" i="4"/>
  <c r="D470" i="4"/>
  <c r="N503" i="4"/>
  <c r="G615" i="4"/>
  <c r="C614" i="4"/>
  <c r="O614" i="4" s="1"/>
  <c r="C615" i="4"/>
  <c r="O615" i="4" s="1"/>
  <c r="C409" i="4"/>
  <c r="M625" i="3"/>
  <c r="M627" i="3" s="1"/>
  <c r="N624" i="3"/>
  <c r="N625" i="3" s="1"/>
  <c r="K613" i="3"/>
  <c r="K615" i="3" s="1"/>
  <c r="L612" i="3"/>
  <c r="D636" i="4"/>
  <c r="J601" i="3"/>
  <c r="J603" i="3" s="1"/>
  <c r="K600" i="3"/>
  <c r="L617" i="3"/>
  <c r="L619" i="3" s="1"/>
  <c r="M616" i="3"/>
  <c r="K609" i="3"/>
  <c r="K611" i="3" s="1"/>
  <c r="L608" i="3"/>
  <c r="H501" i="3"/>
  <c r="M572" i="3"/>
  <c r="M569" i="3"/>
  <c r="O485" i="3"/>
  <c r="D565" i="3"/>
  <c r="D558" i="3"/>
  <c r="D556" i="3"/>
  <c r="D517" i="3"/>
  <c r="D493" i="3"/>
  <c r="D494" i="3"/>
  <c r="L476" i="3"/>
  <c r="L461" i="3"/>
  <c r="I475" i="3"/>
  <c r="I460" i="3"/>
  <c r="F474" i="3"/>
  <c r="F459" i="3"/>
  <c r="F501" i="3"/>
  <c r="F397" i="3"/>
  <c r="F431" i="3"/>
  <c r="B477" i="3"/>
  <c r="B462" i="3"/>
  <c r="L475" i="3"/>
  <c r="L460" i="3"/>
  <c r="I474" i="3"/>
  <c r="I459" i="3"/>
  <c r="K416" i="3"/>
  <c r="I574" i="3"/>
  <c r="O396" i="3"/>
  <c r="I397" i="3"/>
  <c r="I431" i="3"/>
  <c r="I472" i="3"/>
  <c r="O472" i="3" s="1"/>
  <c r="F424" i="3"/>
  <c r="K569" i="3"/>
  <c r="K572" i="3"/>
  <c r="C493" i="3"/>
  <c r="C472" i="3"/>
  <c r="K449" i="3"/>
  <c r="N441" i="3"/>
  <c r="C424" i="3"/>
  <c r="H634" i="4"/>
  <c r="H635" i="4"/>
  <c r="H463" i="4"/>
  <c r="H462" i="4"/>
  <c r="K633" i="4"/>
  <c r="K555" i="4"/>
  <c r="K442" i="4"/>
  <c r="K469" i="4"/>
  <c r="L471" i="4" s="1"/>
  <c r="K495" i="4"/>
  <c r="H531" i="4"/>
  <c r="H516" i="4"/>
  <c r="E530" i="4"/>
  <c r="E515" i="4"/>
  <c r="B529" i="4"/>
  <c r="B514" i="4"/>
  <c r="D548" i="4"/>
  <c r="I626" i="4"/>
  <c r="I638" i="4" s="1"/>
  <c r="I623" i="4"/>
  <c r="I620" i="4"/>
  <c r="F496" i="4"/>
  <c r="O441" i="4"/>
  <c r="B469" i="4"/>
  <c r="N495" i="4"/>
  <c r="O461" i="4"/>
  <c r="B462" i="4"/>
  <c r="O462" i="4" s="1"/>
  <c r="G503" i="4"/>
  <c r="B503" i="4"/>
  <c r="O494" i="4"/>
  <c r="O479" i="4"/>
  <c r="M480" i="4"/>
  <c r="E480" i="4"/>
  <c r="G516" i="4"/>
  <c r="G531" i="4"/>
  <c r="J528" i="4"/>
  <c r="J513" i="4"/>
  <c r="L614" i="4"/>
  <c r="L615" i="4"/>
  <c r="L409" i="4"/>
  <c r="N452" i="4"/>
  <c r="N454" i="4" s="1"/>
  <c r="N453" i="4"/>
  <c r="I604" i="3"/>
  <c r="H605" i="3"/>
  <c r="H607" i="3" s="1"/>
  <c r="L548" i="4"/>
  <c r="E531" i="4"/>
  <c r="E516" i="4"/>
  <c r="K514" i="4"/>
  <c r="K529" i="4"/>
  <c r="F516" i="4"/>
  <c r="F531" i="4"/>
  <c r="L514" i="4"/>
  <c r="L529" i="4"/>
  <c r="M513" i="4"/>
  <c r="M528" i="4"/>
  <c r="F503" i="4"/>
  <c r="I488" i="4"/>
  <c r="F636" i="4"/>
  <c r="K636" i="4"/>
  <c r="C636" i="4"/>
  <c r="L509" i="4"/>
  <c r="L470" i="4"/>
  <c r="K615" i="4"/>
  <c r="D614" i="4"/>
  <c r="D615" i="4"/>
  <c r="D409" i="4"/>
  <c r="M621" i="3"/>
  <c r="M623" i="3" s="1"/>
  <c r="N620" i="3"/>
  <c r="N621" i="3" s="1"/>
  <c r="N574" i="3"/>
  <c r="M514" i="4"/>
  <c r="M529" i="4"/>
  <c r="I597" i="3"/>
  <c r="I599" i="3" s="1"/>
  <c r="J596" i="3"/>
  <c r="J565" i="3"/>
  <c r="J517" i="3"/>
  <c r="J494" i="3"/>
  <c r="J558" i="3"/>
  <c r="J556" i="3"/>
  <c r="J493" i="3"/>
  <c r="L431" i="3"/>
  <c r="L397" i="3"/>
  <c r="I572" i="3"/>
  <c r="O565" i="3"/>
  <c r="I566" i="3"/>
  <c r="I569" i="3"/>
  <c r="K574" i="3"/>
  <c r="K501" i="3"/>
  <c r="K397" i="3"/>
  <c r="K431" i="3"/>
  <c r="K477" i="3"/>
  <c r="K462" i="3"/>
  <c r="H476" i="3"/>
  <c r="H461" i="3"/>
  <c r="E475" i="3"/>
  <c r="E460" i="3"/>
  <c r="B474" i="3"/>
  <c r="B459" i="3"/>
  <c r="B501" i="3"/>
  <c r="B431" i="3"/>
  <c r="K581" i="3"/>
  <c r="G581" i="3"/>
  <c r="C581" i="3"/>
  <c r="M581" i="3"/>
  <c r="H581" i="3"/>
  <c r="B581" i="3"/>
  <c r="L581" i="3"/>
  <c r="F581" i="3"/>
  <c r="N581" i="3"/>
  <c r="D581" i="3"/>
  <c r="J581" i="3"/>
  <c r="I581" i="3"/>
  <c r="E581" i="3"/>
  <c r="J561" i="3"/>
  <c r="K476" i="3"/>
  <c r="K461" i="3"/>
  <c r="H475" i="3"/>
  <c r="H460" i="3"/>
  <c r="E474" i="3"/>
  <c r="E459" i="3"/>
  <c r="G416" i="3"/>
  <c r="E574" i="3"/>
  <c r="E397" i="3"/>
  <c r="E431" i="3"/>
  <c r="E472" i="3"/>
  <c r="B424" i="3"/>
  <c r="K493" i="3"/>
  <c r="G493" i="3"/>
  <c r="C494" i="3"/>
  <c r="L472" i="3"/>
  <c r="K441" i="3"/>
  <c r="L449" i="3"/>
  <c r="L424" i="3"/>
  <c r="D424" i="3"/>
  <c r="C441" i="3"/>
  <c r="M635" i="4"/>
  <c r="M634" i="4"/>
  <c r="M636" i="4" s="1"/>
  <c r="M462" i="4"/>
  <c r="M463" i="4"/>
  <c r="G633" i="4"/>
  <c r="G636" i="4" s="1"/>
  <c r="G469" i="4"/>
  <c r="G442" i="4"/>
  <c r="D531" i="4"/>
  <c r="D516" i="4"/>
  <c r="N529" i="4"/>
  <c r="N514" i="4"/>
  <c r="K528" i="4"/>
  <c r="K513" i="4"/>
  <c r="O495" i="4"/>
  <c r="M516" i="4"/>
  <c r="M531" i="4"/>
  <c r="H442" i="4"/>
  <c r="C531" i="4"/>
  <c r="C516" i="4"/>
  <c r="I529" i="4"/>
  <c r="I514" i="4"/>
  <c r="F528" i="4"/>
  <c r="F513" i="4"/>
  <c r="L528" i="4"/>
  <c r="L513" i="4"/>
  <c r="C529" i="4"/>
  <c r="C514" i="4"/>
  <c r="B516" i="4"/>
  <c r="B531" i="4"/>
  <c r="G530" i="4"/>
  <c r="G515" i="4"/>
  <c r="H529" i="4"/>
  <c r="H514" i="4"/>
  <c r="I513" i="4"/>
  <c r="I528" i="4"/>
  <c r="I615" i="4"/>
  <c r="I614" i="4"/>
  <c r="I409" i="4"/>
  <c r="N488" i="4"/>
  <c r="F488" i="4"/>
  <c r="N636" i="4"/>
  <c r="M469" i="4"/>
  <c r="H469" i="4"/>
  <c r="J615" i="4"/>
  <c r="N579" i="3"/>
  <c r="D589" i="3"/>
  <c r="D591" i="3" s="1"/>
  <c r="E588" i="3"/>
  <c r="O501" i="3"/>
  <c r="F558" i="3"/>
  <c r="F556" i="3"/>
  <c r="F565" i="3"/>
  <c r="F494" i="3"/>
  <c r="F517" i="3"/>
  <c r="F493" i="3"/>
  <c r="H431" i="3"/>
  <c r="H397" i="3"/>
  <c r="O556" i="3"/>
  <c r="E572" i="3"/>
  <c r="E569" i="3"/>
  <c r="E566" i="3"/>
  <c r="G574" i="3"/>
  <c r="O574" i="3" s="1"/>
  <c r="G501" i="3"/>
  <c r="G397" i="3"/>
  <c r="G431" i="3"/>
  <c r="L565" i="3"/>
  <c r="L558" i="3"/>
  <c r="L556" i="3"/>
  <c r="L493" i="3"/>
  <c r="L494" i="3"/>
  <c r="G477" i="3"/>
  <c r="G462" i="3"/>
  <c r="D476" i="3"/>
  <c r="D461" i="3"/>
  <c r="N474" i="3"/>
  <c r="N459" i="3"/>
  <c r="N397" i="3"/>
  <c r="N431" i="3"/>
  <c r="N501" i="3"/>
  <c r="H472" i="3"/>
  <c r="J477" i="3"/>
  <c r="J462" i="3"/>
  <c r="G476" i="3"/>
  <c r="G461" i="3"/>
  <c r="D475" i="3"/>
  <c r="D460" i="3"/>
  <c r="C416" i="3"/>
  <c r="O561" i="3"/>
  <c r="J441" i="3"/>
  <c r="J424" i="3"/>
  <c r="G494" i="3"/>
  <c r="D472" i="3"/>
  <c r="E441" i="3"/>
  <c r="I424" i="3"/>
  <c r="O424" i="3" s="1"/>
  <c r="K472" i="3"/>
  <c r="D449" i="3"/>
  <c r="C449" i="3"/>
  <c r="M493" i="3"/>
  <c r="O493" i="3" s="1"/>
  <c r="G424" i="3"/>
  <c r="L640" i="5" l="1"/>
  <c r="K640" i="5"/>
  <c r="J640" i="5"/>
  <c r="C640" i="5"/>
  <c r="I640" i="5"/>
  <c r="I638" i="5"/>
  <c r="L638" i="5"/>
  <c r="F640" i="5"/>
  <c r="N640" i="5"/>
  <c r="D640" i="5"/>
  <c r="M640" i="5"/>
  <c r="H640" i="5"/>
  <c r="G640" i="5"/>
  <c r="N643" i="5"/>
  <c r="J643" i="5"/>
  <c r="F643" i="5"/>
  <c r="B643" i="5"/>
  <c r="M643" i="5"/>
  <c r="H643" i="5"/>
  <c r="C643" i="5"/>
  <c r="K643" i="5"/>
  <c r="E643" i="5"/>
  <c r="G643" i="5"/>
  <c r="L643" i="5"/>
  <c r="I643" i="5"/>
  <c r="D643" i="5"/>
  <c r="N615" i="5"/>
  <c r="N614" i="5"/>
  <c r="N409" i="5"/>
  <c r="N623" i="5"/>
  <c r="N620" i="5"/>
  <c r="N626" i="5"/>
  <c r="M680" i="5"/>
  <c r="M682" i="5" s="1"/>
  <c r="N679" i="5"/>
  <c r="N680" i="5" s="1"/>
  <c r="E638" i="5"/>
  <c r="F647" i="5"/>
  <c r="E648" i="5"/>
  <c r="E650" i="5" s="1"/>
  <c r="L509" i="5"/>
  <c r="L470" i="5"/>
  <c r="L471" i="5"/>
  <c r="H509" i="5"/>
  <c r="H471" i="5"/>
  <c r="H470" i="5"/>
  <c r="K509" i="5"/>
  <c r="K471" i="5"/>
  <c r="K470" i="5"/>
  <c r="G626" i="5"/>
  <c r="G620" i="5"/>
  <c r="G623" i="5"/>
  <c r="F638" i="5"/>
  <c r="C626" i="5"/>
  <c r="O626" i="5" s="1"/>
  <c r="C623" i="5"/>
  <c r="C620" i="5"/>
  <c r="O619" i="5"/>
  <c r="D620" i="5"/>
  <c r="D638" i="5" s="1"/>
  <c r="N671" i="5"/>
  <c r="N672" i="5" s="1"/>
  <c r="M672" i="5"/>
  <c r="M674" i="5" s="1"/>
  <c r="L636" i="5"/>
  <c r="I651" i="5"/>
  <c r="H652" i="5"/>
  <c r="H654" i="5" s="1"/>
  <c r="C509" i="5"/>
  <c r="C471" i="5"/>
  <c r="C470" i="5"/>
  <c r="K626" i="5"/>
  <c r="K623" i="5"/>
  <c r="K620" i="5"/>
  <c r="J660" i="5"/>
  <c r="J662" i="5" s="1"/>
  <c r="K659" i="5"/>
  <c r="M511" i="5"/>
  <c r="M517" i="5"/>
  <c r="M510" i="5"/>
  <c r="M532" i="5"/>
  <c r="N517" i="5"/>
  <c r="N627" i="5" s="1"/>
  <c r="N510" i="5"/>
  <c r="N532" i="5"/>
  <c r="N511" i="5"/>
  <c r="D636" i="5"/>
  <c r="J668" i="5"/>
  <c r="J670" i="5" s="1"/>
  <c r="K667" i="5"/>
  <c r="B470" i="5"/>
  <c r="O470" i="5" s="1"/>
  <c r="B509" i="5"/>
  <c r="O469" i="5"/>
  <c r="N677" i="5"/>
  <c r="N678" i="5"/>
  <c r="G532" i="5"/>
  <c r="G517" i="5"/>
  <c r="G510" i="5"/>
  <c r="H636" i="5"/>
  <c r="F470" i="5"/>
  <c r="F509" i="5"/>
  <c r="F471" i="5"/>
  <c r="I664" i="5"/>
  <c r="I666" i="5" s="1"/>
  <c r="J663" i="5"/>
  <c r="I471" i="5"/>
  <c r="I509" i="5"/>
  <c r="I470" i="5"/>
  <c r="E471" i="5"/>
  <c r="E470" i="5"/>
  <c r="E509" i="5"/>
  <c r="M638" i="5"/>
  <c r="H638" i="5"/>
  <c r="J470" i="5"/>
  <c r="J509" i="5"/>
  <c r="J471" i="5"/>
  <c r="I655" i="5"/>
  <c r="H656" i="5"/>
  <c r="H658" i="5" s="1"/>
  <c r="D509" i="5"/>
  <c r="D471" i="5"/>
  <c r="D470" i="5"/>
  <c r="J638" i="5"/>
  <c r="F636" i="5"/>
  <c r="N685" i="5"/>
  <c r="N686" i="5"/>
  <c r="L584" i="3"/>
  <c r="H584" i="3"/>
  <c r="D584" i="3"/>
  <c r="K584" i="3"/>
  <c r="F584" i="3"/>
  <c r="J584" i="3"/>
  <c r="E584" i="3"/>
  <c r="G584" i="3"/>
  <c r="N584" i="3"/>
  <c r="C584" i="3"/>
  <c r="M584" i="3"/>
  <c r="B584" i="3"/>
  <c r="I584" i="3"/>
  <c r="L569" i="3"/>
  <c r="L572" i="3"/>
  <c r="L579" i="3" s="1"/>
  <c r="L566" i="3"/>
  <c r="G455" i="3"/>
  <c r="G433" i="3"/>
  <c r="G432" i="3"/>
  <c r="E455" i="3"/>
  <c r="E433" i="3"/>
  <c r="E432" i="3"/>
  <c r="B455" i="3"/>
  <c r="B432" i="3"/>
  <c r="L433" i="3"/>
  <c r="L432" i="3"/>
  <c r="L455" i="3"/>
  <c r="E579" i="3"/>
  <c r="F572" i="3"/>
  <c r="F579" i="3" s="1"/>
  <c r="F569" i="3"/>
  <c r="F566" i="3"/>
  <c r="E589" i="3"/>
  <c r="E591" i="3" s="1"/>
  <c r="F588" i="3"/>
  <c r="H509" i="4"/>
  <c r="H471" i="4"/>
  <c r="H470" i="4"/>
  <c r="K455" i="3"/>
  <c r="K433" i="3"/>
  <c r="K432" i="3"/>
  <c r="I579" i="3"/>
  <c r="F455" i="3"/>
  <c r="F432" i="3"/>
  <c r="F433" i="3"/>
  <c r="N616" i="3"/>
  <c r="N617" i="3" s="1"/>
  <c r="M617" i="3"/>
  <c r="M619" i="3" s="1"/>
  <c r="I471" i="4"/>
  <c r="I509" i="4"/>
  <c r="I470" i="4"/>
  <c r="F470" i="4"/>
  <c r="F509" i="4"/>
  <c r="F471" i="4"/>
  <c r="E636" i="4"/>
  <c r="L672" i="4"/>
  <c r="L674" i="4" s="1"/>
  <c r="M671" i="4"/>
  <c r="M667" i="4"/>
  <c r="L668" i="4"/>
  <c r="L670" i="4" s="1"/>
  <c r="E648" i="4"/>
  <c r="E650" i="4" s="1"/>
  <c r="F647" i="4"/>
  <c r="M680" i="4"/>
  <c r="M682" i="4" s="1"/>
  <c r="N679" i="4"/>
  <c r="N680" i="4" s="1"/>
  <c r="H566" i="3"/>
  <c r="H572" i="3"/>
  <c r="H569" i="3"/>
  <c r="O409" i="4"/>
  <c r="E638" i="4"/>
  <c r="O555" i="4"/>
  <c r="G626" i="4"/>
  <c r="G623" i="4"/>
  <c r="G620" i="4"/>
  <c r="G470" i="4"/>
  <c r="G509" i="4"/>
  <c r="G471" i="4"/>
  <c r="J572" i="3"/>
  <c r="J579" i="3" s="1"/>
  <c r="J566" i="3"/>
  <c r="J569" i="3"/>
  <c r="N622" i="3"/>
  <c r="N623" i="3"/>
  <c r="I605" i="3"/>
  <c r="I607" i="3" s="1"/>
  <c r="J604" i="3"/>
  <c r="B470" i="4"/>
  <c r="O469" i="4"/>
  <c r="B509" i="4"/>
  <c r="K566" i="3"/>
  <c r="K579" i="3" s="1"/>
  <c r="I455" i="3"/>
  <c r="I433" i="3"/>
  <c r="I432" i="3"/>
  <c r="O431" i="3"/>
  <c r="M612" i="3"/>
  <c r="L613" i="3"/>
  <c r="L615" i="3" s="1"/>
  <c r="D517" i="4"/>
  <c r="D510" i="4"/>
  <c r="D532" i="4"/>
  <c r="D638" i="4"/>
  <c r="I664" i="4"/>
  <c r="I666" i="4" s="1"/>
  <c r="J663" i="4"/>
  <c r="K626" i="4"/>
  <c r="K638" i="4" s="1"/>
  <c r="K623" i="4"/>
  <c r="K620" i="4"/>
  <c r="C455" i="3"/>
  <c r="C433" i="3"/>
  <c r="C432" i="3"/>
  <c r="D433" i="3"/>
  <c r="D432" i="3"/>
  <c r="D455" i="3"/>
  <c r="B572" i="3"/>
  <c r="B569" i="3"/>
  <c r="J470" i="4"/>
  <c r="J509" i="4"/>
  <c r="J471" i="4"/>
  <c r="F638" i="4"/>
  <c r="G651" i="4"/>
  <c r="F652" i="4"/>
  <c r="F654" i="4" s="1"/>
  <c r="N455" i="3"/>
  <c r="N432" i="3"/>
  <c r="N433" i="3"/>
  <c r="M471" i="4"/>
  <c r="M509" i="4"/>
  <c r="M470" i="4"/>
  <c r="H636" i="4"/>
  <c r="D572" i="3"/>
  <c r="D566" i="3"/>
  <c r="D569" i="3"/>
  <c r="L609" i="3"/>
  <c r="L611" i="3" s="1"/>
  <c r="M608" i="3"/>
  <c r="L600" i="3"/>
  <c r="K601" i="3"/>
  <c r="K603" i="3" s="1"/>
  <c r="J636" i="4"/>
  <c r="O547" i="4"/>
  <c r="I655" i="4"/>
  <c r="H656" i="4"/>
  <c r="H658" i="4" s="1"/>
  <c r="J659" i="4"/>
  <c r="I660" i="4"/>
  <c r="I662" i="4" s="1"/>
  <c r="N685" i="4"/>
  <c r="N686" i="4"/>
  <c r="G566" i="3"/>
  <c r="G579" i="3" s="1"/>
  <c r="M455" i="3"/>
  <c r="M433" i="3"/>
  <c r="M432" i="3"/>
  <c r="J455" i="3"/>
  <c r="J432" i="3"/>
  <c r="J433" i="3"/>
  <c r="L620" i="4"/>
  <c r="L638" i="4" s="1"/>
  <c r="C509" i="4"/>
  <c r="C470" i="4"/>
  <c r="C471" i="4"/>
  <c r="I636" i="4"/>
  <c r="L511" i="4"/>
  <c r="L532" i="4"/>
  <c r="L510" i="4"/>
  <c r="L517" i="4"/>
  <c r="H455" i="3"/>
  <c r="H433" i="3"/>
  <c r="H432" i="3"/>
  <c r="K596" i="3"/>
  <c r="J597" i="3"/>
  <c r="J599" i="3" s="1"/>
  <c r="K509" i="4"/>
  <c r="K471" i="4"/>
  <c r="K470" i="4"/>
  <c r="M566" i="3"/>
  <c r="M579" i="3" s="1"/>
  <c r="N626" i="3"/>
  <c r="N627" i="3"/>
  <c r="J620" i="4"/>
  <c r="J626" i="4"/>
  <c r="J623" i="4"/>
  <c r="C626" i="4"/>
  <c r="C638" i="4" s="1"/>
  <c r="C623" i="4"/>
  <c r="C620" i="4"/>
  <c r="O619" i="4"/>
  <c r="N643" i="4"/>
  <c r="J643" i="4"/>
  <c r="F643" i="4"/>
  <c r="B643" i="4"/>
  <c r="L643" i="4"/>
  <c r="H643" i="4"/>
  <c r="D643" i="4"/>
  <c r="I643" i="4"/>
  <c r="M643" i="4"/>
  <c r="E643" i="4"/>
  <c r="C643" i="4"/>
  <c r="K643" i="4"/>
  <c r="G643" i="4"/>
  <c r="N470" i="4"/>
  <c r="N509" i="4"/>
  <c r="N471" i="4"/>
  <c r="B623" i="4"/>
  <c r="B626" i="4"/>
  <c r="O626" i="4" s="1"/>
  <c r="F593" i="3"/>
  <c r="F595" i="3" s="1"/>
  <c r="G592" i="3"/>
  <c r="E471" i="4"/>
  <c r="E509" i="4"/>
  <c r="E470" i="4"/>
  <c r="K638" i="5" l="1"/>
  <c r="N638" i="5"/>
  <c r="L641" i="5"/>
  <c r="H641" i="5"/>
  <c r="D641" i="5"/>
  <c r="M641" i="5"/>
  <c r="G641" i="5"/>
  <c r="B641" i="5"/>
  <c r="J641" i="5"/>
  <c r="E641" i="5"/>
  <c r="K641" i="5"/>
  <c r="F641" i="5"/>
  <c r="C641" i="5"/>
  <c r="N641" i="5"/>
  <c r="I641" i="5"/>
  <c r="E511" i="5"/>
  <c r="E510" i="5"/>
  <c r="E532" i="5"/>
  <c r="E517" i="5"/>
  <c r="F532" i="5"/>
  <c r="F510" i="5"/>
  <c r="F517" i="5"/>
  <c r="G519" i="5" s="1"/>
  <c r="F511" i="5"/>
  <c r="G511" i="5"/>
  <c r="N533" i="5"/>
  <c r="N540" i="5"/>
  <c r="N611" i="5" s="1"/>
  <c r="M533" i="5"/>
  <c r="M540" i="5"/>
  <c r="M611" i="5" s="1"/>
  <c r="N674" i="5"/>
  <c r="N673" i="5"/>
  <c r="K532" i="5"/>
  <c r="K517" i="5"/>
  <c r="K511" i="5"/>
  <c r="K510" i="5"/>
  <c r="F648" i="5"/>
  <c r="F650" i="5" s="1"/>
  <c r="G647" i="5"/>
  <c r="J510" i="5"/>
  <c r="J532" i="5"/>
  <c r="J517" i="5"/>
  <c r="J511" i="5"/>
  <c r="B510" i="5"/>
  <c r="B517" i="5"/>
  <c r="B532" i="5"/>
  <c r="C532" i="5"/>
  <c r="C517" i="5"/>
  <c r="C511" i="5"/>
  <c r="C510" i="5"/>
  <c r="O510" i="5" s="1"/>
  <c r="O509" i="5"/>
  <c r="H510" i="5"/>
  <c r="H511" i="5"/>
  <c r="H532" i="5"/>
  <c r="H517" i="5"/>
  <c r="I656" i="5"/>
  <c r="I658" i="5" s="1"/>
  <c r="J655" i="5"/>
  <c r="J664" i="5"/>
  <c r="J666" i="5" s="1"/>
  <c r="K663" i="5"/>
  <c r="G518" i="5"/>
  <c r="G627" i="5"/>
  <c r="L667" i="5"/>
  <c r="K668" i="5"/>
  <c r="K670" i="5" s="1"/>
  <c r="L659" i="5"/>
  <c r="K660" i="5"/>
  <c r="K662" i="5" s="1"/>
  <c r="I652" i="5"/>
  <c r="I654" i="5" s="1"/>
  <c r="J651" i="5"/>
  <c r="C638" i="5"/>
  <c r="G638" i="5"/>
  <c r="D517" i="5"/>
  <c r="D532" i="5"/>
  <c r="D510" i="5"/>
  <c r="D511" i="5"/>
  <c r="I517" i="5"/>
  <c r="I511" i="5"/>
  <c r="I532" i="5"/>
  <c r="I510" i="5"/>
  <c r="G533" i="5"/>
  <c r="G540" i="5"/>
  <c r="G611" i="5" s="1"/>
  <c r="N519" i="5"/>
  <c r="N518" i="5"/>
  <c r="M518" i="5"/>
  <c r="M627" i="5"/>
  <c r="L532" i="5"/>
  <c r="L517" i="5"/>
  <c r="L510" i="5"/>
  <c r="L511" i="5"/>
  <c r="N681" i="5"/>
  <c r="N682" i="5"/>
  <c r="L641" i="4"/>
  <c r="H641" i="4"/>
  <c r="D641" i="4"/>
  <c r="N641" i="4"/>
  <c r="J641" i="4"/>
  <c r="F641" i="4"/>
  <c r="B641" i="4"/>
  <c r="K641" i="4"/>
  <c r="C641" i="4"/>
  <c r="G641" i="4"/>
  <c r="M641" i="4"/>
  <c r="I641" i="4"/>
  <c r="E641" i="4"/>
  <c r="N510" i="4"/>
  <c r="N517" i="4"/>
  <c r="N511" i="4"/>
  <c r="N532" i="4"/>
  <c r="J638" i="4"/>
  <c r="L533" i="4"/>
  <c r="L540" i="4"/>
  <c r="L611" i="4" s="1"/>
  <c r="I656" i="4"/>
  <c r="I658" i="4" s="1"/>
  <c r="J655" i="4"/>
  <c r="L601" i="3"/>
  <c r="L603" i="3" s="1"/>
  <c r="M600" i="3"/>
  <c r="C457" i="3"/>
  <c r="C456" i="3"/>
  <c r="C478" i="3"/>
  <c r="C463" i="3"/>
  <c r="D533" i="4"/>
  <c r="D540" i="4"/>
  <c r="D611" i="4" s="1"/>
  <c r="O432" i="3"/>
  <c r="B532" i="4"/>
  <c r="B517" i="4"/>
  <c r="B510" i="4"/>
  <c r="F478" i="3"/>
  <c r="F463" i="3"/>
  <c r="F457" i="3"/>
  <c r="F456" i="3"/>
  <c r="G588" i="3"/>
  <c r="F589" i="3"/>
  <c r="F591" i="3" s="1"/>
  <c r="L456" i="3"/>
  <c r="L478" i="3"/>
  <c r="L463" i="3"/>
  <c r="L457" i="3"/>
  <c r="B478" i="3"/>
  <c r="B463" i="3"/>
  <c r="B456" i="3"/>
  <c r="E478" i="3"/>
  <c r="E463" i="3"/>
  <c r="E456" i="3"/>
  <c r="E457" i="3"/>
  <c r="H456" i="3"/>
  <c r="H457" i="3"/>
  <c r="H478" i="3"/>
  <c r="H463" i="3"/>
  <c r="M478" i="3"/>
  <c r="M463" i="3"/>
  <c r="M456" i="3"/>
  <c r="M457" i="3"/>
  <c r="N608" i="3"/>
  <c r="N609" i="3" s="1"/>
  <c r="M609" i="3"/>
  <c r="M611" i="3" s="1"/>
  <c r="K663" i="4"/>
  <c r="J664" i="4"/>
  <c r="J666" i="4" s="1"/>
  <c r="N681" i="4"/>
  <c r="N682" i="4"/>
  <c r="N618" i="3"/>
  <c r="N619" i="3"/>
  <c r="K457" i="3"/>
  <c r="K456" i="3"/>
  <c r="K478" i="3"/>
  <c r="K463" i="3"/>
  <c r="L596" i="3"/>
  <c r="K597" i="3"/>
  <c r="K599" i="3" s="1"/>
  <c r="L518" i="4"/>
  <c r="L627" i="4"/>
  <c r="C532" i="4"/>
  <c r="C517" i="4"/>
  <c r="O509" i="4"/>
  <c r="C510" i="4"/>
  <c r="C511" i="4"/>
  <c r="J478" i="3"/>
  <c r="J463" i="3"/>
  <c r="J457" i="3"/>
  <c r="J456" i="3"/>
  <c r="J660" i="4"/>
  <c r="J662" i="4" s="1"/>
  <c r="K659" i="4"/>
  <c r="D579" i="3"/>
  <c r="M510" i="4"/>
  <c r="M532" i="4"/>
  <c r="M517" i="4"/>
  <c r="M511" i="4"/>
  <c r="N478" i="3"/>
  <c r="N463" i="3"/>
  <c r="N457" i="3"/>
  <c r="N456" i="3"/>
  <c r="J517" i="4"/>
  <c r="J532" i="4"/>
  <c r="J511" i="4"/>
  <c r="J510" i="4"/>
  <c r="O572" i="3"/>
  <c r="D519" i="4"/>
  <c r="D518" i="4"/>
  <c r="D627" i="4"/>
  <c r="M613" i="3"/>
  <c r="M615" i="3" s="1"/>
  <c r="N612" i="3"/>
  <c r="N613" i="3" s="1"/>
  <c r="I478" i="3"/>
  <c r="I463" i="3"/>
  <c r="I456" i="3"/>
  <c r="O456" i="3" s="1"/>
  <c r="O455" i="3"/>
  <c r="I457" i="3"/>
  <c r="O470" i="4"/>
  <c r="G638" i="4"/>
  <c r="M668" i="4"/>
  <c r="M670" i="4" s="1"/>
  <c r="N667" i="4"/>
  <c r="N668" i="4" s="1"/>
  <c r="I510" i="4"/>
  <c r="I517" i="4"/>
  <c r="I532" i="4"/>
  <c r="I511" i="4"/>
  <c r="E510" i="4"/>
  <c r="E517" i="4"/>
  <c r="E532" i="4"/>
  <c r="E511" i="4"/>
  <c r="G593" i="3"/>
  <c r="G595" i="3" s="1"/>
  <c r="H592" i="3"/>
  <c r="K532" i="4"/>
  <c r="K517" i="4"/>
  <c r="L519" i="4" s="1"/>
  <c r="K511" i="4"/>
  <c r="K510" i="4"/>
  <c r="G652" i="4"/>
  <c r="G654" i="4" s="1"/>
  <c r="H651" i="4"/>
  <c r="D456" i="3"/>
  <c r="D478" i="3"/>
  <c r="D463" i="3"/>
  <c r="D457" i="3"/>
  <c r="D511" i="4"/>
  <c r="J605" i="3"/>
  <c r="J607" i="3" s="1"/>
  <c r="K604" i="3"/>
  <c r="G532" i="4"/>
  <c r="G517" i="4"/>
  <c r="G510" i="4"/>
  <c r="G511" i="4"/>
  <c r="H579" i="3"/>
  <c r="G647" i="4"/>
  <c r="F648" i="4"/>
  <c r="F650" i="4" s="1"/>
  <c r="M672" i="4"/>
  <c r="M674" i="4" s="1"/>
  <c r="N671" i="4"/>
  <c r="N672" i="4" s="1"/>
  <c r="F511" i="4"/>
  <c r="F532" i="4"/>
  <c r="F517" i="4"/>
  <c r="F510" i="4"/>
  <c r="H511" i="4"/>
  <c r="H532" i="4"/>
  <c r="H510" i="4"/>
  <c r="H517" i="4"/>
  <c r="G457" i="3"/>
  <c r="G456" i="3"/>
  <c r="G478" i="3"/>
  <c r="G463" i="3"/>
  <c r="J533" i="5" l="1"/>
  <c r="J540" i="5"/>
  <c r="J611" i="5" s="1"/>
  <c r="K533" i="5"/>
  <c r="K540" i="5"/>
  <c r="K611" i="5" s="1"/>
  <c r="F533" i="5"/>
  <c r="F540" i="5"/>
  <c r="F611" i="5" s="1"/>
  <c r="L533" i="5"/>
  <c r="L540" i="5"/>
  <c r="L611" i="5" s="1"/>
  <c r="I518" i="5"/>
  <c r="I519" i="5"/>
  <c r="I627" i="5"/>
  <c r="D533" i="5"/>
  <c r="D540" i="5"/>
  <c r="D611" i="5" s="1"/>
  <c r="L660" i="5"/>
  <c r="L662" i="5" s="1"/>
  <c r="M659" i="5"/>
  <c r="J656" i="5"/>
  <c r="J658" i="5" s="1"/>
  <c r="K655" i="5"/>
  <c r="L519" i="5"/>
  <c r="L518" i="5"/>
  <c r="L627" i="5"/>
  <c r="H533" i="5"/>
  <c r="H540" i="5"/>
  <c r="H611" i="5" s="1"/>
  <c r="O532" i="5"/>
  <c r="C533" i="5"/>
  <c r="O533" i="5" s="1"/>
  <c r="C540" i="5"/>
  <c r="D519" i="5"/>
  <c r="D518" i="5"/>
  <c r="D627" i="5"/>
  <c r="K651" i="5"/>
  <c r="J652" i="5"/>
  <c r="J654" i="5" s="1"/>
  <c r="B533" i="5"/>
  <c r="B540" i="5"/>
  <c r="B611" i="5" s="1"/>
  <c r="F518" i="5"/>
  <c r="F519" i="5"/>
  <c r="F627" i="5"/>
  <c r="E518" i="5"/>
  <c r="E519" i="5"/>
  <c r="E627" i="5"/>
  <c r="M519" i="5"/>
  <c r="I533" i="5"/>
  <c r="I540" i="5"/>
  <c r="I611" i="5" s="1"/>
  <c r="M667" i="5"/>
  <c r="L668" i="5"/>
  <c r="L670" i="5" s="1"/>
  <c r="K664" i="5"/>
  <c r="K666" i="5" s="1"/>
  <c r="L663" i="5"/>
  <c r="H519" i="5"/>
  <c r="H518" i="5"/>
  <c r="H627" i="5"/>
  <c r="O517" i="5"/>
  <c r="C519" i="5"/>
  <c r="C518" i="5"/>
  <c r="O518" i="5" s="1"/>
  <c r="C627" i="5"/>
  <c r="B518" i="5"/>
  <c r="B627" i="5"/>
  <c r="J518" i="5"/>
  <c r="J519" i="5"/>
  <c r="J627" i="5"/>
  <c r="G648" i="5"/>
  <c r="G650" i="5" s="1"/>
  <c r="H647" i="5"/>
  <c r="K518" i="5"/>
  <c r="K519" i="5"/>
  <c r="K627" i="5"/>
  <c r="E533" i="5"/>
  <c r="E540" i="5"/>
  <c r="E611" i="5" s="1"/>
  <c r="H519" i="4"/>
  <c r="H518" i="4"/>
  <c r="H627" i="4"/>
  <c r="F518" i="4"/>
  <c r="F519" i="4"/>
  <c r="F627" i="4"/>
  <c r="G533" i="4"/>
  <c r="G540" i="4"/>
  <c r="G611" i="4" s="1"/>
  <c r="N582" i="3"/>
  <c r="J582" i="3"/>
  <c r="F582" i="3"/>
  <c r="B582" i="3"/>
  <c r="K582" i="3"/>
  <c r="E582" i="3"/>
  <c r="I582" i="3"/>
  <c r="D582" i="3"/>
  <c r="L582" i="3"/>
  <c r="H582" i="3"/>
  <c r="G582" i="3"/>
  <c r="M582" i="3"/>
  <c r="C582" i="3"/>
  <c r="J519" i="4"/>
  <c r="J518" i="4"/>
  <c r="J627" i="4"/>
  <c r="N465" i="3"/>
  <c r="N464" i="3"/>
  <c r="N573" i="3"/>
  <c r="M518" i="4"/>
  <c r="M519" i="4"/>
  <c r="M627" i="4"/>
  <c r="O532" i="4"/>
  <c r="C533" i="4"/>
  <c r="C540" i="4"/>
  <c r="K479" i="3"/>
  <c r="K486" i="3"/>
  <c r="K557" i="3" s="1"/>
  <c r="E464" i="3"/>
  <c r="E465" i="3"/>
  <c r="E573" i="3"/>
  <c r="B464" i="3"/>
  <c r="B573" i="3"/>
  <c r="L464" i="3"/>
  <c r="L465" i="3"/>
  <c r="L573" i="3"/>
  <c r="F465" i="3"/>
  <c r="F464" i="3"/>
  <c r="F573" i="3"/>
  <c r="B518" i="4"/>
  <c r="B627" i="4"/>
  <c r="N519" i="4"/>
  <c r="N518" i="4"/>
  <c r="N627" i="4"/>
  <c r="G479" i="3"/>
  <c r="G486" i="3"/>
  <c r="G557" i="3" s="1"/>
  <c r="H533" i="4"/>
  <c r="H540" i="4"/>
  <c r="H611" i="4" s="1"/>
  <c r="N674" i="4"/>
  <c r="N673" i="4"/>
  <c r="E533" i="4"/>
  <c r="E540" i="4"/>
  <c r="E611" i="4" s="1"/>
  <c r="G465" i="3"/>
  <c r="G464" i="3"/>
  <c r="G573" i="3"/>
  <c r="F533" i="4"/>
  <c r="F540" i="4"/>
  <c r="F611" i="4" s="1"/>
  <c r="I592" i="3"/>
  <c r="H593" i="3"/>
  <c r="H595" i="3" s="1"/>
  <c r="E518" i="4"/>
  <c r="E519" i="4"/>
  <c r="E627" i="4"/>
  <c r="N669" i="4"/>
  <c r="N670" i="4"/>
  <c r="I464" i="3"/>
  <c r="O463" i="3"/>
  <c r="I465" i="3"/>
  <c r="I573" i="3"/>
  <c r="N479" i="3"/>
  <c r="N486" i="3"/>
  <c r="N557" i="3" s="1"/>
  <c r="L659" i="4"/>
  <c r="K660" i="4"/>
  <c r="K662" i="4" s="1"/>
  <c r="J465" i="3"/>
  <c r="J464" i="3"/>
  <c r="J573" i="3"/>
  <c r="O510" i="4"/>
  <c r="K664" i="4"/>
  <c r="K666" i="4" s="1"/>
  <c r="L663" i="4"/>
  <c r="H464" i="3"/>
  <c r="H465" i="3"/>
  <c r="H573" i="3"/>
  <c r="E479" i="3"/>
  <c r="E486" i="3"/>
  <c r="E557" i="3" s="1"/>
  <c r="B479" i="3"/>
  <c r="B486" i="3"/>
  <c r="B557" i="3" s="1"/>
  <c r="L479" i="3"/>
  <c r="L486" i="3"/>
  <c r="L557" i="3" s="1"/>
  <c r="G589" i="3"/>
  <c r="G591" i="3" s="1"/>
  <c r="H588" i="3"/>
  <c r="F479" i="3"/>
  <c r="F486" i="3"/>
  <c r="F557" i="3" s="1"/>
  <c r="B533" i="4"/>
  <c r="B540" i="4"/>
  <c r="B611" i="4" s="1"/>
  <c r="J656" i="4"/>
  <c r="J658" i="4" s="1"/>
  <c r="K655" i="4"/>
  <c r="I533" i="4"/>
  <c r="I540" i="4"/>
  <c r="I611" i="4" s="1"/>
  <c r="I479" i="3"/>
  <c r="O478" i="3"/>
  <c r="I486" i="3"/>
  <c r="M533" i="4"/>
  <c r="M540" i="4"/>
  <c r="M611" i="4" s="1"/>
  <c r="J479" i="3"/>
  <c r="J486" i="3"/>
  <c r="J557" i="3" s="1"/>
  <c r="L597" i="3"/>
  <c r="L599" i="3" s="1"/>
  <c r="M596" i="3"/>
  <c r="M464" i="3"/>
  <c r="M465" i="3"/>
  <c r="M573" i="3"/>
  <c r="H479" i="3"/>
  <c r="H486" i="3"/>
  <c r="H557" i="3" s="1"/>
  <c r="C465" i="3"/>
  <c r="C464" i="3"/>
  <c r="C573" i="3"/>
  <c r="N533" i="4"/>
  <c r="N540" i="4"/>
  <c r="N611" i="4" s="1"/>
  <c r="K605" i="3"/>
  <c r="K607" i="3" s="1"/>
  <c r="L604" i="3"/>
  <c r="D464" i="3"/>
  <c r="D465" i="3"/>
  <c r="D573" i="3"/>
  <c r="I651" i="4"/>
  <c r="H652" i="4"/>
  <c r="H654" i="4" s="1"/>
  <c r="K519" i="4"/>
  <c r="K518" i="4"/>
  <c r="K627" i="4"/>
  <c r="G648" i="4"/>
  <c r="G650" i="4" s="1"/>
  <c r="H647" i="4"/>
  <c r="G518" i="4"/>
  <c r="G519" i="4"/>
  <c r="G627" i="4"/>
  <c r="D479" i="3"/>
  <c r="D486" i="3"/>
  <c r="D557" i="3" s="1"/>
  <c r="K533" i="4"/>
  <c r="K540" i="4"/>
  <c r="K611" i="4" s="1"/>
  <c r="I518" i="4"/>
  <c r="I519" i="4"/>
  <c r="I627" i="4"/>
  <c r="N614" i="3"/>
  <c r="N615" i="3"/>
  <c r="J533" i="4"/>
  <c r="J540" i="4"/>
  <c r="J611" i="4" s="1"/>
  <c r="O517" i="4"/>
  <c r="C519" i="4"/>
  <c r="C518" i="4"/>
  <c r="O518" i="4" s="1"/>
  <c r="C627" i="4"/>
  <c r="K465" i="3"/>
  <c r="K464" i="3"/>
  <c r="K573" i="3"/>
  <c r="N610" i="3"/>
  <c r="N611" i="3"/>
  <c r="M479" i="3"/>
  <c r="M486" i="3"/>
  <c r="M557" i="3" s="1"/>
  <c r="C479" i="3"/>
  <c r="C486" i="3"/>
  <c r="C557" i="3" s="1"/>
  <c r="N600" i="3"/>
  <c r="N601" i="3" s="1"/>
  <c r="M601" i="3"/>
  <c r="M603" i="3" s="1"/>
  <c r="I647" i="5" l="1"/>
  <c r="H648" i="5"/>
  <c r="H650" i="5" s="1"/>
  <c r="N659" i="5"/>
  <c r="N660" i="5" s="1"/>
  <c r="M660" i="5"/>
  <c r="M662" i="5" s="1"/>
  <c r="O627" i="5"/>
  <c r="M668" i="5"/>
  <c r="M670" i="5" s="1"/>
  <c r="N667" i="5"/>
  <c r="N668" i="5" s="1"/>
  <c r="M663" i="5"/>
  <c r="L664" i="5"/>
  <c r="L666" i="5" s="1"/>
  <c r="K652" i="5"/>
  <c r="K654" i="5" s="1"/>
  <c r="L651" i="5"/>
  <c r="L655" i="5"/>
  <c r="K656" i="5"/>
  <c r="K658" i="5" s="1"/>
  <c r="O540" i="5"/>
  <c r="C611" i="5"/>
  <c r="O611" i="5" s="1"/>
  <c r="N602" i="3"/>
  <c r="N603" i="3"/>
  <c r="H648" i="4"/>
  <c r="H650" i="4" s="1"/>
  <c r="I647" i="4"/>
  <c r="L664" i="4"/>
  <c r="L666" i="4" s="1"/>
  <c r="M663" i="4"/>
  <c r="I593" i="3"/>
  <c r="I595" i="3" s="1"/>
  <c r="J592" i="3"/>
  <c r="O627" i="4"/>
  <c r="O573" i="3"/>
  <c r="O533" i="4"/>
  <c r="M597" i="3"/>
  <c r="M599" i="3" s="1"/>
  <c r="N596" i="3"/>
  <c r="N597" i="3" s="1"/>
  <c r="O479" i="3"/>
  <c r="H589" i="3"/>
  <c r="H591" i="3" s="1"/>
  <c r="I588" i="3"/>
  <c r="O464" i="3"/>
  <c r="I652" i="4"/>
  <c r="I654" i="4" s="1"/>
  <c r="J651" i="4"/>
  <c r="M604" i="3"/>
  <c r="L605" i="3"/>
  <c r="L607" i="3" s="1"/>
  <c r="O486" i="3"/>
  <c r="I557" i="3"/>
  <c r="O557" i="3" s="1"/>
  <c r="L655" i="4"/>
  <c r="K656" i="4"/>
  <c r="K658" i="4" s="1"/>
  <c r="L660" i="4"/>
  <c r="L662" i="4" s="1"/>
  <c r="M659" i="4"/>
  <c r="O540" i="4"/>
  <c r="C611" i="4"/>
  <c r="O611" i="4" s="1"/>
  <c r="M655" i="5" l="1"/>
  <c r="L656" i="5"/>
  <c r="L658" i="5" s="1"/>
  <c r="L652" i="5"/>
  <c r="L654" i="5" s="1"/>
  <c r="M651" i="5"/>
  <c r="N669" i="5"/>
  <c r="N670" i="5"/>
  <c r="N661" i="5"/>
  <c r="N662" i="5"/>
  <c r="M664" i="5"/>
  <c r="M666" i="5" s="1"/>
  <c r="N663" i="5"/>
  <c r="N664" i="5" s="1"/>
  <c r="K642" i="5"/>
  <c r="K645" i="5" s="1"/>
  <c r="G642" i="5"/>
  <c r="G645" i="5" s="1"/>
  <c r="C642" i="5"/>
  <c r="C645" i="5" s="1"/>
  <c r="J642" i="5"/>
  <c r="J645" i="5" s="1"/>
  <c r="E642" i="5"/>
  <c r="E645" i="5" s="1"/>
  <c r="M642" i="5"/>
  <c r="M645" i="5" s="1"/>
  <c r="H642" i="5"/>
  <c r="H645" i="5" s="1"/>
  <c r="B642" i="5"/>
  <c r="B645" i="5" s="1"/>
  <c r="I642" i="5"/>
  <c r="I645" i="5" s="1"/>
  <c r="N642" i="5"/>
  <c r="N645" i="5" s="1"/>
  <c r="D642" i="5"/>
  <c r="D645" i="5" s="1"/>
  <c r="L642" i="5"/>
  <c r="L645" i="5" s="1"/>
  <c r="F642" i="5"/>
  <c r="F645" i="5" s="1"/>
  <c r="I648" i="5"/>
  <c r="I650" i="5" s="1"/>
  <c r="J647" i="5"/>
  <c r="N659" i="4"/>
  <c r="N660" i="4" s="1"/>
  <c r="M660" i="4"/>
  <c r="M662" i="4" s="1"/>
  <c r="N599" i="3"/>
  <c r="N598" i="3"/>
  <c r="J593" i="3"/>
  <c r="J595" i="3" s="1"/>
  <c r="K592" i="3"/>
  <c r="I648" i="4"/>
  <c r="I650" i="4" s="1"/>
  <c r="J647" i="4"/>
  <c r="I589" i="3"/>
  <c r="I591" i="3" s="1"/>
  <c r="J588" i="3"/>
  <c r="N604" i="3"/>
  <c r="N605" i="3" s="1"/>
  <c r="M605" i="3"/>
  <c r="M607" i="3" s="1"/>
  <c r="M583" i="3"/>
  <c r="M586" i="3" s="1"/>
  <c r="I583" i="3"/>
  <c r="I586" i="3" s="1"/>
  <c r="E583" i="3"/>
  <c r="E586" i="3" s="1"/>
  <c r="N583" i="3"/>
  <c r="N586" i="3" s="1"/>
  <c r="H583" i="3"/>
  <c r="H586" i="3" s="1"/>
  <c r="C583" i="3"/>
  <c r="C586" i="3" s="1"/>
  <c r="L583" i="3"/>
  <c r="L586" i="3" s="1"/>
  <c r="G583" i="3"/>
  <c r="G586" i="3" s="1"/>
  <c r="B583" i="3"/>
  <c r="B586" i="3" s="1"/>
  <c r="J583" i="3"/>
  <c r="J586" i="3" s="1"/>
  <c r="F583" i="3"/>
  <c r="F586" i="3" s="1"/>
  <c r="D583" i="3"/>
  <c r="D586" i="3" s="1"/>
  <c r="K583" i="3"/>
  <c r="K586" i="3" s="1"/>
  <c r="M664" i="4"/>
  <c r="M666" i="4" s="1"/>
  <c r="N663" i="4"/>
  <c r="N664" i="4" s="1"/>
  <c r="M655" i="4"/>
  <c r="L656" i="4"/>
  <c r="L658" i="4" s="1"/>
  <c r="K651" i="4"/>
  <c r="J652" i="4"/>
  <c r="J654" i="4" s="1"/>
  <c r="K642" i="4"/>
  <c r="K645" i="4" s="1"/>
  <c r="G642" i="4"/>
  <c r="G645" i="4" s="1"/>
  <c r="C642" i="4"/>
  <c r="C645" i="4" s="1"/>
  <c r="M642" i="4"/>
  <c r="M645" i="4" s="1"/>
  <c r="I642" i="4"/>
  <c r="I645" i="4" s="1"/>
  <c r="E642" i="4"/>
  <c r="E645" i="4" s="1"/>
  <c r="N642" i="4"/>
  <c r="N645" i="4" s="1"/>
  <c r="F642" i="4"/>
  <c r="F645" i="4" s="1"/>
  <c r="J642" i="4"/>
  <c r="J645" i="4" s="1"/>
  <c r="B642" i="4"/>
  <c r="B645" i="4" s="1"/>
  <c r="L642" i="4"/>
  <c r="L645" i="4" s="1"/>
  <c r="H642" i="4"/>
  <c r="H645" i="4" s="1"/>
  <c r="D642" i="4"/>
  <c r="D645" i="4" s="1"/>
  <c r="N651" i="5" l="1"/>
  <c r="N652" i="5" s="1"/>
  <c r="M652" i="5"/>
  <c r="M654" i="5" s="1"/>
  <c r="N665" i="5"/>
  <c r="N666" i="5"/>
  <c r="K647" i="5"/>
  <c r="J648" i="5"/>
  <c r="J650" i="5" s="1"/>
  <c r="N655" i="5"/>
  <c r="N656" i="5" s="1"/>
  <c r="M656" i="5"/>
  <c r="M658" i="5" s="1"/>
  <c r="M656" i="4"/>
  <c r="M658" i="4" s="1"/>
  <c r="N655" i="4"/>
  <c r="N656" i="4" s="1"/>
  <c r="J648" i="4"/>
  <c r="J650" i="4" s="1"/>
  <c r="K647" i="4"/>
  <c r="N665" i="4"/>
  <c r="N666" i="4"/>
  <c r="N606" i="3"/>
  <c r="N607" i="3"/>
  <c r="K652" i="4"/>
  <c r="K654" i="4" s="1"/>
  <c r="L651" i="4"/>
  <c r="J589" i="3"/>
  <c r="J591" i="3" s="1"/>
  <c r="K588" i="3"/>
  <c r="K593" i="3"/>
  <c r="K595" i="3" s="1"/>
  <c r="L592" i="3"/>
  <c r="N661" i="4"/>
  <c r="N662" i="4"/>
  <c r="N657" i="5" l="1"/>
  <c r="N658" i="5"/>
  <c r="K648" i="5"/>
  <c r="K650" i="5" s="1"/>
  <c r="L647" i="5"/>
  <c r="N653" i="5"/>
  <c r="N654" i="5"/>
  <c r="L588" i="3"/>
  <c r="K589" i="3"/>
  <c r="K591" i="3" s="1"/>
  <c r="K648" i="4"/>
  <c r="K650" i="4" s="1"/>
  <c r="L647" i="4"/>
  <c r="M592" i="3"/>
  <c r="L593" i="3"/>
  <c r="L595" i="3" s="1"/>
  <c r="M651" i="4"/>
  <c r="L652" i="4"/>
  <c r="L654" i="4" s="1"/>
  <c r="N657" i="4"/>
  <c r="N658" i="4"/>
  <c r="L648" i="5" l="1"/>
  <c r="L650" i="5" s="1"/>
  <c r="M647" i="5"/>
  <c r="M652" i="4"/>
  <c r="M654" i="4" s="1"/>
  <c r="N651" i="4"/>
  <c r="N652" i="4" s="1"/>
  <c r="L648" i="4"/>
  <c r="L650" i="4" s="1"/>
  <c r="M647" i="4"/>
  <c r="M593" i="3"/>
  <c r="M595" i="3" s="1"/>
  <c r="N592" i="3"/>
  <c r="N593" i="3" s="1"/>
  <c r="M588" i="3"/>
  <c r="L589" i="3"/>
  <c r="L591" i="3" s="1"/>
  <c r="N647" i="5" l="1"/>
  <c r="N648" i="5" s="1"/>
  <c r="M648" i="5"/>
  <c r="M650" i="5" s="1"/>
  <c r="N594" i="3"/>
  <c r="N595" i="3"/>
  <c r="M648" i="4"/>
  <c r="M650" i="4" s="1"/>
  <c r="N647" i="4"/>
  <c r="N648" i="4" s="1"/>
  <c r="N653" i="4"/>
  <c r="N654" i="4"/>
  <c r="M589" i="3"/>
  <c r="M591" i="3" s="1"/>
  <c r="N588" i="3"/>
  <c r="N589" i="3" s="1"/>
  <c r="N649" i="5" l="1"/>
  <c r="N650" i="5"/>
  <c r="N590" i="3"/>
  <c r="N591" i="3"/>
  <c r="N649" i="4"/>
  <c r="N650" i="4"/>
</calcChain>
</file>

<file path=xl/comments1.xml><?xml version="1.0" encoding="utf-8"?>
<comments xmlns="http://schemas.openxmlformats.org/spreadsheetml/2006/main">
  <authors>
    <author/>
  </authors>
  <commentList>
    <comment ref="N692" authorId="0" shapeId="0">
      <text>
        <r>
          <rPr>
            <sz val="11"/>
            <color rgb="FF000000"/>
            <rFont val="Century Gothic"/>
          </rPr>
          <t>COVID19 EFFECT
	-ผู้สร้าง</t>
        </r>
      </text>
    </comment>
    <comment ref="M694" authorId="0" shapeId="0">
      <text>
        <r>
          <rPr>
            <sz val="11"/>
            <color rgb="FF000000"/>
            <rFont val="Century Gothic"/>
          </rPr>
          <t>ECONOMIC DECLINE
	-ผู้สร้าง</t>
        </r>
      </text>
    </comment>
    <comment ref="M695" authorId="0" shapeId="0">
      <text>
        <r>
          <rPr>
            <sz val="11"/>
            <color rgb="FF000000"/>
            <rFont val="Century Gothic"/>
          </rPr>
          <t>ECONOMIC DECLINE
	-ผู้สร้าง</t>
        </r>
      </text>
    </comment>
    <comment ref="M696" authorId="0" shapeId="0">
      <text>
        <r>
          <rPr>
            <sz val="11"/>
            <color rgb="FF000000"/>
            <rFont val="Century Gothic"/>
          </rPr>
          <t>ECONOMIC DECLINE 2ND HALF
	-ผู้สร้าง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25" authorId="0" shapeId="0">
      <text>
        <r>
          <rPr>
            <sz val="11"/>
            <color rgb="FF000000"/>
            <rFont val="Century Gothic"/>
          </rPr>
          <t>เพิ่มเอง
	-Nuchsara Pondchaivorakul</t>
        </r>
      </text>
    </comment>
    <comment ref="L704" authorId="0" shapeId="0">
      <text>
        <r>
          <rPr>
            <sz val="11"/>
            <color rgb="FF000000"/>
            <rFont val="Century Gothic"/>
          </rPr>
          <t>- TFRS15
+ มาตรฐานเดิมคือ 1849
	-Microsoft Office User</t>
        </r>
      </text>
    </comment>
    <comment ref="M704" authorId="0" shapeId="0">
      <text>
        <r>
          <rPr>
            <sz val="11"/>
            <color rgb="FF000000"/>
            <rFont val="Century Gothic"/>
          </rPr>
          <t>บันทึกรายได้ด้วยมาตรฐานบัญชีใหม่ (TFRS15)
	-Microsoft Office User</t>
        </r>
      </text>
    </comment>
    <comment ref="L714" authorId="0" shapeId="0">
      <text>
        <r>
          <rPr>
            <sz val="11"/>
            <color rgb="FF000000"/>
            <rFont val="Century Gothic"/>
          </rPr>
          <t>- TFRS15 Effect
	-Microsoft Office User</t>
        </r>
      </text>
    </comment>
    <comment ref="M714" authorId="0" shapeId="0">
      <text>
        <r>
          <rPr>
            <sz val="11"/>
            <color rgb="FF000000"/>
            <rFont val="Century Gothic"/>
          </rPr>
          <t>- TFRS15 Effect
	-Microsoft Office User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25" authorId="0" shapeId="0">
      <text>
        <r>
          <rPr>
            <sz val="11"/>
            <color rgb="FF000000"/>
            <rFont val="Century Gothic"/>
          </rPr>
          <t>เพิ่มเอง
	-Nuchsara Pondchaivorakul</t>
        </r>
      </text>
    </comment>
    <comment ref="L704" authorId="0" shapeId="0">
      <text>
        <r>
          <rPr>
            <sz val="11"/>
            <color rgb="FF000000"/>
            <rFont val="Century Gothic"/>
          </rPr>
          <t>- TFRS15
+ มาตรฐานเดิมคือ 1849
	-Microsoft Office User</t>
        </r>
      </text>
    </comment>
    <comment ref="M704" authorId="0" shapeId="0">
      <text>
        <r>
          <rPr>
            <sz val="11"/>
            <color rgb="FF000000"/>
            <rFont val="Century Gothic"/>
          </rPr>
          <t>บันทึกรายได้ด้วยมาตรฐานบัญชีใหม่ (TFRS15)
	-Microsoft Office User</t>
        </r>
      </text>
    </comment>
    <comment ref="L714" authorId="0" shapeId="0">
      <text>
        <r>
          <rPr>
            <sz val="11"/>
            <color rgb="FF000000"/>
            <rFont val="Century Gothic"/>
          </rPr>
          <t>- TFRS15 Effect
	-Microsoft Office User</t>
        </r>
      </text>
    </comment>
    <comment ref="M714" authorId="0" shapeId="0">
      <text>
        <r>
          <rPr>
            <sz val="11"/>
            <color rgb="FF000000"/>
            <rFont val="Century Gothic"/>
          </rPr>
          <t>- TFRS15 Effect
	-Microsoft Office User</t>
        </r>
      </text>
    </comment>
  </commentList>
</comments>
</file>

<file path=xl/sharedStrings.xml><?xml version="1.0" encoding="utf-8"?>
<sst xmlns="http://schemas.openxmlformats.org/spreadsheetml/2006/main" count="3855" uniqueCount="1457">
  <si>
    <t>2S</t>
  </si>
  <si>
    <t> i | 1 | 2 | 3 </t>
  </si>
  <si>
    <t>7UP</t>
  </si>
  <si>
    <t>A</t>
  </si>
  <si>
    <t>A5</t>
  </si>
  <si>
    <t> i | 1 | 3 </t>
  </si>
  <si>
    <t>SPNC</t>
  </si>
  <si>
    <t>AAV</t>
  </si>
  <si>
    <t>ABICO</t>
  </si>
  <si>
    <t>ABM</t>
  </si>
  <si>
    <t>ACAP</t>
  </si>
  <si>
    <t>ACC</t>
  </si>
  <si>
    <t>ACE</t>
  </si>
  <si>
    <t>ACG</t>
  </si>
  <si>
    <t>ADB</t>
  </si>
  <si>
    <t>ADVANC</t>
  </si>
  <si>
    <t>AEC</t>
  </si>
  <si>
    <t>C</t>
  </si>
  <si>
    <t>AEONTS</t>
  </si>
  <si>
    <t>AF</t>
  </si>
  <si>
    <t>AFC</t>
  </si>
  <si>
    <t>AGE</t>
  </si>
  <si>
    <t>AH</t>
  </si>
  <si>
    <t>AHC</t>
  </si>
  <si>
    <t>AI</t>
  </si>
  <si>
    <t>AIE</t>
  </si>
  <si>
    <t>AIRA</t>
  </si>
  <si>
    <t>AIT</t>
  </si>
  <si>
    <t>AJ</t>
  </si>
  <si>
    <t>AJA</t>
  </si>
  <si>
    <t>AKP</t>
  </si>
  <si>
    <t>AKR</t>
  </si>
  <si>
    <t>ALL</t>
  </si>
  <si>
    <t>ALLA</t>
  </si>
  <si>
    <t>ALT</t>
  </si>
  <si>
    <t>ALUCON</t>
  </si>
  <si>
    <t>AMA</t>
  </si>
  <si>
    <t>AMANAH</t>
  </si>
  <si>
    <t>AMARIN</t>
  </si>
  <si>
    <t>AMATA</t>
  </si>
  <si>
    <t>XR</t>
  </si>
  <si>
    <t>AMATAV</t>
  </si>
  <si>
    <t>AMC</t>
  </si>
  <si>
    <t>ANAN</t>
  </si>
  <si>
    <t>AOT</t>
  </si>
  <si>
    <t>AP</t>
  </si>
  <si>
    <t>APCO</t>
  </si>
  <si>
    <t>APCS</t>
  </si>
  <si>
    <t>APEX</t>
  </si>
  <si>
    <t>APP</t>
  </si>
  <si>
    <t>APURE</t>
  </si>
  <si>
    <t>AQ</t>
  </si>
  <si>
    <t>AQUA</t>
  </si>
  <si>
    <t>ARIN</t>
  </si>
  <si>
    <t>ARIP</t>
  </si>
  <si>
    <t>ARROW</t>
  </si>
  <si>
    <t>AS</t>
  </si>
  <si>
    <t>ASAP</t>
  </si>
  <si>
    <t>ASEFA</t>
  </si>
  <si>
    <t>ASIA</t>
  </si>
  <si>
    <t>ASIAN</t>
  </si>
  <si>
    <t>ASIMAR</t>
  </si>
  <si>
    <t>ASK</t>
  </si>
  <si>
    <t>ASN</t>
  </si>
  <si>
    <t>ASP</t>
  </si>
  <si>
    <t>ATP30</t>
  </si>
  <si>
    <t>AU</t>
  </si>
  <si>
    <t>AUCT</t>
  </si>
  <si>
    <t>AWC</t>
  </si>
  <si>
    <t>AYUD</t>
  </si>
  <si>
    <t>B</t>
  </si>
  <si>
    <t>B52</t>
  </si>
  <si>
    <t>BA</t>
  </si>
  <si>
    <t>BAFS</t>
  </si>
  <si>
    <t>BAM</t>
  </si>
  <si>
    <t>BANPU</t>
  </si>
  <si>
    <t>BAT-3K</t>
  </si>
  <si>
    <t>BAY</t>
  </si>
  <si>
    <t>BBL</t>
  </si>
  <si>
    <t>BC</t>
  </si>
  <si>
    <t>BCH</t>
  </si>
  <si>
    <t>BCP</t>
  </si>
  <si>
    <t>BCPG</t>
  </si>
  <si>
    <t>BCT</t>
  </si>
  <si>
    <t>BDMS</t>
  </si>
  <si>
    <t>BEAUTY</t>
  </si>
  <si>
    <t>BEC</t>
  </si>
  <si>
    <t>BEM</t>
  </si>
  <si>
    <t>BFIT</t>
  </si>
  <si>
    <t>BGC</t>
  </si>
  <si>
    <t>BGRIM</t>
  </si>
  <si>
    <t>BGT</t>
  </si>
  <si>
    <t>BH</t>
  </si>
  <si>
    <t>BIG</t>
  </si>
  <si>
    <t>BIZ</t>
  </si>
  <si>
    <t>BJC</t>
  </si>
  <si>
    <t>BJCHI</t>
  </si>
  <si>
    <t>BKD</t>
  </si>
  <si>
    <t>BKI</t>
  </si>
  <si>
    <t>BLA</t>
  </si>
  <si>
    <t>BLAND</t>
  </si>
  <si>
    <t>BLISS</t>
  </si>
  <si>
    <t>SPNPNC</t>
  </si>
  <si>
    <t>BM</t>
  </si>
  <si>
    <t>BOL</t>
  </si>
  <si>
    <t>BPP</t>
  </si>
  <si>
    <t>BR</t>
  </si>
  <si>
    <t>BROCK</t>
  </si>
  <si>
    <t>BROOK</t>
  </si>
  <si>
    <t>BRR</t>
  </si>
  <si>
    <t>BSBM</t>
  </si>
  <si>
    <t>BSM</t>
  </si>
  <si>
    <t>BTNC</t>
  </si>
  <si>
    <t>BTS</t>
  </si>
  <si>
    <t>BTW</t>
  </si>
  <si>
    <t>BUI</t>
  </si>
  <si>
    <t>BWG</t>
  </si>
  <si>
    <t>CAZ</t>
  </si>
  <si>
    <t>CBG</t>
  </si>
  <si>
    <t>CCET</t>
  </si>
  <si>
    <t>CCP</t>
  </si>
  <si>
    <t>CEN</t>
  </si>
  <si>
    <t>CENTEL</t>
  </si>
  <si>
    <t>CFRESH</t>
  </si>
  <si>
    <t>CGD</t>
  </si>
  <si>
    <t>CGH</t>
  </si>
  <si>
    <t>CHARAN</t>
  </si>
  <si>
    <t>CHAYO</t>
  </si>
  <si>
    <t>CHEWA</t>
  </si>
  <si>
    <t>CHG</t>
  </si>
  <si>
    <t>CHO</t>
  </si>
  <si>
    <t>CHOTI</t>
  </si>
  <si>
    <t>CHOW</t>
  </si>
  <si>
    <t>CI</t>
  </si>
  <si>
    <t>CIG</t>
  </si>
  <si>
    <t>CIMBT</t>
  </si>
  <si>
    <t>CITY</t>
  </si>
  <si>
    <t>CK</t>
  </si>
  <si>
    <t>CKP</t>
  </si>
  <si>
    <t>CM</t>
  </si>
  <si>
    <t>CMAN</t>
  </si>
  <si>
    <t>CMC</t>
  </si>
  <si>
    <t>CMO</t>
  </si>
  <si>
    <t>CMR</t>
  </si>
  <si>
    <t>CNT</t>
  </si>
  <si>
    <t>COL</t>
  </si>
  <si>
    <t>COLOR</t>
  </si>
  <si>
    <t>COM7</t>
  </si>
  <si>
    <t>COMAN</t>
  </si>
  <si>
    <t>COTTO</t>
  </si>
  <si>
    <t>CPALL</t>
  </si>
  <si>
    <t>CPF</t>
  </si>
  <si>
    <t>CPH</t>
  </si>
  <si>
    <t>CPI</t>
  </si>
  <si>
    <t>CPL</t>
  </si>
  <si>
    <t>CPN</t>
  </si>
  <si>
    <t>CPR</t>
  </si>
  <si>
    <t>CPT</t>
  </si>
  <si>
    <t>CPW</t>
  </si>
  <si>
    <t>CRANE</t>
  </si>
  <si>
    <t>CRC</t>
  </si>
  <si>
    <t>CRD</t>
  </si>
  <si>
    <t>CSC</t>
  </si>
  <si>
    <t>CSP</t>
  </si>
  <si>
    <t>CSR</t>
  </si>
  <si>
    <t>CSS</t>
  </si>
  <si>
    <t>CTW</t>
  </si>
  <si>
    <t>CWT</t>
  </si>
  <si>
    <t>D</t>
  </si>
  <si>
    <t>DCC</t>
  </si>
  <si>
    <t>DCON</t>
  </si>
  <si>
    <t>DCORP</t>
  </si>
  <si>
    <t>DDD</t>
  </si>
  <si>
    <t>DELTA</t>
  </si>
  <si>
    <t>DEMCO</t>
  </si>
  <si>
    <t>DIMET</t>
  </si>
  <si>
    <t>DOD</t>
  </si>
  <si>
    <t>DOHOME</t>
  </si>
  <si>
    <t>DRT</t>
  </si>
  <si>
    <t>DTAC</t>
  </si>
  <si>
    <t>DTC</t>
  </si>
  <si>
    <t>DTCI</t>
  </si>
  <si>
    <t>DV8</t>
  </si>
  <si>
    <t> i </t>
  </si>
  <si>
    <t>EA</t>
  </si>
  <si>
    <t>EASON</t>
  </si>
  <si>
    <t>EASTW</t>
  </si>
  <si>
    <t>ECF</t>
  </si>
  <si>
    <t>ECL</t>
  </si>
  <si>
    <t>EE</t>
  </si>
  <si>
    <t>EFORL</t>
  </si>
  <si>
    <t>EGCO</t>
  </si>
  <si>
    <t>EKH</t>
  </si>
  <si>
    <t>EMC</t>
  </si>
  <si>
    <t>EP</t>
  </si>
  <si>
    <t>EPG</t>
  </si>
  <si>
    <t>ERW</t>
  </si>
  <si>
    <t>ESSO</t>
  </si>
  <si>
    <t>ESTAR</t>
  </si>
  <si>
    <t>ETC</t>
  </si>
  <si>
    <t>ETE</t>
  </si>
  <si>
    <t>EVER</t>
  </si>
  <si>
    <t>F&amp;D</t>
  </si>
  <si>
    <t>FANCY</t>
  </si>
  <si>
    <t>FE</t>
  </si>
  <si>
    <t>FLOYD</t>
  </si>
  <si>
    <t>FMT</t>
  </si>
  <si>
    <t>FN</t>
  </si>
  <si>
    <t>FNS</t>
  </si>
  <si>
    <t>FORTH</t>
  </si>
  <si>
    <t>FPI</t>
  </si>
  <si>
    <t>FPT</t>
  </si>
  <si>
    <t>FSMART</t>
  </si>
  <si>
    <t>FSS</t>
  </si>
  <si>
    <t>FTE</t>
  </si>
  <si>
    <t>FVC</t>
  </si>
  <si>
    <t>GBX</t>
  </si>
  <si>
    <t>GC</t>
  </si>
  <si>
    <t>GCAP</t>
  </si>
  <si>
    <t>GEL</t>
  </si>
  <si>
    <t>GENCO</t>
  </si>
  <si>
    <t>GFPT</t>
  </si>
  <si>
    <t>GGC</t>
  </si>
  <si>
    <t>GIFT</t>
  </si>
  <si>
    <t>GJS</t>
  </si>
  <si>
    <t>GL</t>
  </si>
  <si>
    <t>GLAND</t>
  </si>
  <si>
    <t>GLOBAL</t>
  </si>
  <si>
    <t>GLOCON</t>
  </si>
  <si>
    <t>GOLD</t>
  </si>
  <si>
    <t>GPI</t>
  </si>
  <si>
    <t>GPSC</t>
  </si>
  <si>
    <t>GRAMMY</t>
  </si>
  <si>
    <t>GRAND</t>
  </si>
  <si>
    <t>GREEN</t>
  </si>
  <si>
    <t>GSC</t>
  </si>
  <si>
    <t>GSTEEL</t>
  </si>
  <si>
    <t>GTB</t>
  </si>
  <si>
    <t>GULF</t>
  </si>
  <si>
    <t>GUNKUL</t>
  </si>
  <si>
    <t>GYT</t>
  </si>
  <si>
    <t>HANA</t>
  </si>
  <si>
    <t>HARN</t>
  </si>
  <si>
    <t>HFT</t>
  </si>
  <si>
    <t>HMPRO</t>
  </si>
  <si>
    <t>HPT</t>
  </si>
  <si>
    <t>HTC</t>
  </si>
  <si>
    <t>HTECH</t>
  </si>
  <si>
    <t>HUMAN</t>
  </si>
  <si>
    <t>HYDRO</t>
  </si>
  <si>
    <t>ICC</t>
  </si>
  <si>
    <t>ICHI</t>
  </si>
  <si>
    <t>ICN</t>
  </si>
  <si>
    <t>IFEC</t>
  </si>
  <si>
    <t>IFS</t>
  </si>
  <si>
    <t>IHL</t>
  </si>
  <si>
    <t>IIG</t>
  </si>
  <si>
    <t>III</t>
  </si>
  <si>
    <t>ILINK</t>
  </si>
  <si>
    <t>ILM</t>
  </si>
  <si>
    <t>IMH</t>
  </si>
  <si>
    <t>INET</t>
  </si>
  <si>
    <t>INGRS</t>
  </si>
  <si>
    <t>INOX</t>
  </si>
  <si>
    <t>INSET</t>
  </si>
  <si>
    <t>INSURE</t>
  </si>
  <si>
    <t>INTUCH</t>
  </si>
  <si>
    <t>IP</t>
  </si>
  <si>
    <t>IRC</t>
  </si>
  <si>
    <t>IRCP</t>
  </si>
  <si>
    <t>IRPC</t>
  </si>
  <si>
    <t>IT</t>
  </si>
  <si>
    <t>ITD</t>
  </si>
  <si>
    <t>ITEL</t>
  </si>
  <si>
    <t>IVL</t>
  </si>
  <si>
    <t>J</t>
  </si>
  <si>
    <t>JAS</t>
  </si>
  <si>
    <t>JCK</t>
  </si>
  <si>
    <t>JCKH</t>
  </si>
  <si>
    <t>JCT</t>
  </si>
  <si>
    <t>JKN</t>
  </si>
  <si>
    <t>JMART</t>
  </si>
  <si>
    <t>JMT</t>
  </si>
  <si>
    <t>JSP</t>
  </si>
  <si>
    <t>JTS</t>
  </si>
  <si>
    <t>JUBILE</t>
  </si>
  <si>
    <t>JUTHA</t>
  </si>
  <si>
    <t>JWD</t>
  </si>
  <si>
    <t>K</t>
  </si>
  <si>
    <t>KAMART</t>
  </si>
  <si>
    <t>KASET</t>
  </si>
  <si>
    <t>KBANK</t>
  </si>
  <si>
    <t>KBS</t>
  </si>
  <si>
    <t>KC</t>
  </si>
  <si>
    <t>KCAR</t>
  </si>
  <si>
    <t>KCE</t>
  </si>
  <si>
    <t>KCM</t>
  </si>
  <si>
    <t>KDH</t>
  </si>
  <si>
    <t>KGI</t>
  </si>
  <si>
    <t>KIAT</t>
  </si>
  <si>
    <t>KKC</t>
  </si>
  <si>
    <t>KKP</t>
  </si>
  <si>
    <t>KOOL</t>
  </si>
  <si>
    <t>KSL</t>
  </si>
  <si>
    <t>KTB</t>
  </si>
  <si>
    <t>KTC</t>
  </si>
  <si>
    <t>KTECH</t>
  </si>
  <si>
    <t>KTIS</t>
  </si>
  <si>
    <t>KUMWEL</t>
  </si>
  <si>
    <t>KUN</t>
  </si>
  <si>
    <t>KWC</t>
  </si>
  <si>
    <t>KWG</t>
  </si>
  <si>
    <t>KWM</t>
  </si>
  <si>
    <t>KYE</t>
  </si>
  <si>
    <t>L&amp;E</t>
  </si>
  <si>
    <t>LALIN</t>
  </si>
  <si>
    <t>LANNA</t>
  </si>
  <si>
    <t>LDC</t>
  </si>
  <si>
    <t>LEE</t>
  </si>
  <si>
    <t>LH</t>
  </si>
  <si>
    <t>LHFG</t>
  </si>
  <si>
    <t>LHK</t>
  </si>
  <si>
    <t>LIT</t>
  </si>
  <si>
    <t>LOXLEY</t>
  </si>
  <si>
    <t>LPH</t>
  </si>
  <si>
    <t>LPN</t>
  </si>
  <si>
    <t>LRH</t>
  </si>
  <si>
    <t>LST</t>
  </si>
  <si>
    <t>M</t>
  </si>
  <si>
    <t>M-CHAI</t>
  </si>
  <si>
    <t>MACO</t>
  </si>
  <si>
    <t>MAJOR</t>
  </si>
  <si>
    <t>MAKRO</t>
  </si>
  <si>
    <t>MALEE</t>
  </si>
  <si>
    <t>MANRIN</t>
  </si>
  <si>
    <t>MATCH</t>
  </si>
  <si>
    <t>MATI</t>
  </si>
  <si>
    <t>MAX</t>
  </si>
  <si>
    <t>MBAX</t>
  </si>
  <si>
    <t>MBK</t>
  </si>
  <si>
    <t>MBKET</t>
  </si>
  <si>
    <t>MC</t>
  </si>
  <si>
    <t>MCOT</t>
  </si>
  <si>
    <t>MCS</t>
  </si>
  <si>
    <t>MDX</t>
  </si>
  <si>
    <t>MEGA</t>
  </si>
  <si>
    <t>META</t>
  </si>
  <si>
    <t>METCO</t>
  </si>
  <si>
    <t>MFC</t>
  </si>
  <si>
    <t>MFEC</t>
  </si>
  <si>
    <t>MGT</t>
  </si>
  <si>
    <t>MIDA</t>
  </si>
  <si>
    <t>MILL</t>
  </si>
  <si>
    <t>MINT</t>
  </si>
  <si>
    <t>MITSIB</t>
  </si>
  <si>
    <t>MJD</t>
  </si>
  <si>
    <t>MK</t>
  </si>
  <si>
    <t>ML</t>
  </si>
  <si>
    <t>MM</t>
  </si>
  <si>
    <t>MODERN</t>
  </si>
  <si>
    <t>MONO</t>
  </si>
  <si>
    <t>MOONG</t>
  </si>
  <si>
    <t>MORE</t>
  </si>
  <si>
    <t>MPG</t>
  </si>
  <si>
    <t>MPIC</t>
  </si>
  <si>
    <t>MSC</t>
  </si>
  <si>
    <t>MTC</t>
  </si>
  <si>
    <t>MTI</t>
  </si>
  <si>
    <t>MVP</t>
  </si>
  <si>
    <t>NBC</t>
  </si>
  <si>
    <t>NC</t>
  </si>
  <si>
    <t>NCH</t>
  </si>
  <si>
    <t>NCL</t>
  </si>
  <si>
    <t>NDR</t>
  </si>
  <si>
    <t>NEP</t>
  </si>
  <si>
    <t>NER</t>
  </si>
  <si>
    <t>NETBAY</t>
  </si>
  <si>
    <t>NEW</t>
  </si>
  <si>
    <t>NEWS</t>
  </si>
  <si>
    <t>NEX</t>
  </si>
  <si>
    <t>NFC</t>
  </si>
  <si>
    <t>NINE</t>
  </si>
  <si>
    <t>NKI</t>
  </si>
  <si>
    <t>NMG</t>
  </si>
  <si>
    <t>SPC</t>
  </si>
  <si>
    <t>NNCL</t>
  </si>
  <si>
    <t>NOBLE</t>
  </si>
  <si>
    <t>NOK</t>
  </si>
  <si>
    <t>CNP</t>
  </si>
  <si>
    <t>NPK</t>
  </si>
  <si>
    <t>NSI</t>
  </si>
  <si>
    <t>NTV</t>
  </si>
  <si>
    <t>NUSA</t>
  </si>
  <si>
    <t>NVD</t>
  </si>
  <si>
    <t>NWR</t>
  </si>
  <si>
    <t>NYT</t>
  </si>
  <si>
    <t>OCC</t>
  </si>
  <si>
    <t>OCEAN</t>
  </si>
  <si>
    <t>OGC</t>
  </si>
  <si>
    <t>OHTL</t>
  </si>
  <si>
    <t>OISHI</t>
  </si>
  <si>
    <t>ORI</t>
  </si>
  <si>
    <t>OSP</t>
  </si>
  <si>
    <t>OTO</t>
  </si>
  <si>
    <t>PACE</t>
  </si>
  <si>
    <t>PAE</t>
  </si>
  <si>
    <t>PAF</t>
  </si>
  <si>
    <t>PAP</t>
  </si>
  <si>
    <t>PATO</t>
  </si>
  <si>
    <t>PB</t>
  </si>
  <si>
    <t>PCSGH</t>
  </si>
  <si>
    <t>PDG</t>
  </si>
  <si>
    <t>PDI</t>
  </si>
  <si>
    <t>PDJ</t>
  </si>
  <si>
    <t>PE</t>
  </si>
  <si>
    <t>PERM</t>
  </si>
  <si>
    <t>PF</t>
  </si>
  <si>
    <t>PG</t>
  </si>
  <si>
    <t>PHOL</t>
  </si>
  <si>
    <t>PICO</t>
  </si>
  <si>
    <t>PIMO</t>
  </si>
  <si>
    <t>PJW</t>
  </si>
  <si>
    <t>PK</t>
  </si>
  <si>
    <t>PL</t>
  </si>
  <si>
    <t>PLANB</t>
  </si>
  <si>
    <t>PLANET</t>
  </si>
  <si>
    <t>PLAT</t>
  </si>
  <si>
    <t>PLE</t>
  </si>
  <si>
    <t>PM</t>
  </si>
  <si>
    <t>PMTA</t>
  </si>
  <si>
    <t>POLAR</t>
  </si>
  <si>
    <t>PORT</t>
  </si>
  <si>
    <t>POST</t>
  </si>
  <si>
    <t>PPM</t>
  </si>
  <si>
    <t>PPP</t>
  </si>
  <si>
    <t>PPPM</t>
  </si>
  <si>
    <t>NP</t>
  </si>
  <si>
    <t>PPS</t>
  </si>
  <si>
    <t>PR9</t>
  </si>
  <si>
    <t>PRAKIT</t>
  </si>
  <si>
    <t>PREB</t>
  </si>
  <si>
    <t>PRECHA</t>
  </si>
  <si>
    <t>PRG</t>
  </si>
  <si>
    <t>PRIME</t>
  </si>
  <si>
    <t>PRIN</t>
  </si>
  <si>
    <t>PRINC</t>
  </si>
  <si>
    <t>PRM</t>
  </si>
  <si>
    <t>PRO</t>
  </si>
  <si>
    <t>PROUD</t>
  </si>
  <si>
    <t>PSH</t>
  </si>
  <si>
    <t>PSL</t>
  </si>
  <si>
    <t>PSTC</t>
  </si>
  <si>
    <t>PT</t>
  </si>
  <si>
    <t>PTG</t>
  </si>
  <si>
    <t>PTL</t>
  </si>
  <si>
    <t>PTT</t>
  </si>
  <si>
    <t>PTTEP</t>
  </si>
  <si>
    <t>PTTGC</t>
  </si>
  <si>
    <t>PYLON</t>
  </si>
  <si>
    <t>Q-CON</t>
  </si>
  <si>
    <t>QH</t>
  </si>
  <si>
    <t>QLT</t>
  </si>
  <si>
    <t>QTC</t>
  </si>
  <si>
    <t>RAM</t>
  </si>
  <si>
    <t>RATCH</t>
  </si>
  <si>
    <t>RBF</t>
  </si>
  <si>
    <t>RCI</t>
  </si>
  <si>
    <t>RCL</t>
  </si>
  <si>
    <t>RICH</t>
  </si>
  <si>
    <t>RICHY</t>
  </si>
  <si>
    <t>RJH</t>
  </si>
  <si>
    <t>RML</t>
  </si>
  <si>
    <t>ROCK</t>
  </si>
  <si>
    <t>ROH</t>
  </si>
  <si>
    <t>ROJNA</t>
  </si>
  <si>
    <t>RP</t>
  </si>
  <si>
    <t>RPC</t>
  </si>
  <si>
    <t>RPH</t>
  </si>
  <si>
    <t>RS</t>
  </si>
  <si>
    <t>RSP</t>
  </si>
  <si>
    <t>RWI</t>
  </si>
  <si>
    <t>S&amp;J</t>
  </si>
  <si>
    <t>S</t>
  </si>
  <si>
    <t>S11</t>
  </si>
  <si>
    <t>SAAM</t>
  </si>
  <si>
    <t>SABINA</t>
  </si>
  <si>
    <t>SALEE</t>
  </si>
  <si>
    <t>SAM</t>
  </si>
  <si>
    <t>SAMART</t>
  </si>
  <si>
    <t>SAMCO</t>
  </si>
  <si>
    <t>SAMTEL</t>
  </si>
  <si>
    <t>SANKO</t>
  </si>
  <si>
    <t>SAPPE</t>
  </si>
  <si>
    <t>SAT</t>
  </si>
  <si>
    <t>SAUCE</t>
  </si>
  <si>
    <t>SAWAD</t>
  </si>
  <si>
    <t>SAWANG</t>
  </si>
  <si>
    <t>SC</t>
  </si>
  <si>
    <t>SCB</t>
  </si>
  <si>
    <t>SCC</t>
  </si>
  <si>
    <t>SCCC</t>
  </si>
  <si>
    <t>SCG</t>
  </si>
  <si>
    <t>SCI</t>
  </si>
  <si>
    <t>SCM</t>
  </si>
  <si>
    <t>SCN</t>
  </si>
  <si>
    <t>SCP</t>
  </si>
  <si>
    <t>SDC</t>
  </si>
  <si>
    <t>SE</t>
  </si>
  <si>
    <t>SE-ED</t>
  </si>
  <si>
    <t>SEAFCO</t>
  </si>
  <si>
    <t>SEAOIL</t>
  </si>
  <si>
    <t>SEG</t>
  </si>
  <si>
    <t>SELIC</t>
  </si>
  <si>
    <t>SENA</t>
  </si>
  <si>
    <t>SF</t>
  </si>
  <si>
    <t>SFLEX</t>
  </si>
  <si>
    <t>SFP</t>
  </si>
  <si>
    <t>SGF</t>
  </si>
  <si>
    <t>SGP</t>
  </si>
  <si>
    <t>SHANG</t>
  </si>
  <si>
    <t>SHR</t>
  </si>
  <si>
    <t>SIAM</t>
  </si>
  <si>
    <t>SICT</t>
  </si>
  <si>
    <t>SIMAT</t>
  </si>
  <si>
    <t>SINGER</t>
  </si>
  <si>
    <t>SIRI</t>
  </si>
  <si>
    <t>SIS</t>
  </si>
  <si>
    <t>SISB</t>
  </si>
  <si>
    <t>SITHAI</t>
  </si>
  <si>
    <t>SKE</t>
  </si>
  <si>
    <t>SKN</t>
  </si>
  <si>
    <t>SKR</t>
  </si>
  <si>
    <t>SKY</t>
  </si>
  <si>
    <t>SLM</t>
  </si>
  <si>
    <t> i | 2 </t>
  </si>
  <si>
    <t>SLP</t>
  </si>
  <si>
    <t>SMART</t>
  </si>
  <si>
    <t>SMIT</t>
  </si>
  <si>
    <t>SMK</t>
  </si>
  <si>
    <t>SMPC</t>
  </si>
  <si>
    <t>SMT</t>
  </si>
  <si>
    <t>SNC</t>
  </si>
  <si>
    <t>SNP</t>
  </si>
  <si>
    <t>SOLAR</t>
  </si>
  <si>
    <t>SONIC</t>
  </si>
  <si>
    <t>SORKON</t>
  </si>
  <si>
    <t>SPA</t>
  </si>
  <si>
    <t>SPACK</t>
  </si>
  <si>
    <t>SPALI</t>
  </si>
  <si>
    <t>SPCG</t>
  </si>
  <si>
    <t>SPG</t>
  </si>
  <si>
    <t>SPI</t>
  </si>
  <si>
    <t>SPRC</t>
  </si>
  <si>
    <t>SPVI</t>
  </si>
  <si>
    <t>SQ</t>
  </si>
  <si>
    <t>SR</t>
  </si>
  <si>
    <t>SRICHA</t>
  </si>
  <si>
    <t>SSC</t>
  </si>
  <si>
    <t>SSF</t>
  </si>
  <si>
    <t>SSI</t>
  </si>
  <si>
    <t>SSP</t>
  </si>
  <si>
    <t>SSSC</t>
  </si>
  <si>
    <t>SST</t>
  </si>
  <si>
    <t>STA</t>
  </si>
  <si>
    <t>STANLY</t>
  </si>
  <si>
    <t>STAR</t>
  </si>
  <si>
    <t>STARK</t>
  </si>
  <si>
    <t>STC</t>
  </si>
  <si>
    <t>STEC</t>
  </si>
  <si>
    <t>STGT</t>
  </si>
  <si>
    <t>STHAI</t>
  </si>
  <si>
    <t>STI</t>
  </si>
  <si>
    <t>STPI</t>
  </si>
  <si>
    <t>SUC</t>
  </si>
  <si>
    <t>SUN</t>
  </si>
  <si>
    <t>SUPER</t>
  </si>
  <si>
    <t>SUSCO</t>
  </si>
  <si>
    <t>SUTHA</t>
  </si>
  <si>
    <t>SVH</t>
  </si>
  <si>
    <t>SVI</t>
  </si>
  <si>
    <t>SVOA</t>
  </si>
  <si>
    <t>SWC</t>
  </si>
  <si>
    <t>SYMC</t>
  </si>
  <si>
    <t>SYNEX</t>
  </si>
  <si>
    <t>SYNTEC</t>
  </si>
  <si>
    <t>T</t>
  </si>
  <si>
    <t>TACC</t>
  </si>
  <si>
    <t>TAE</t>
  </si>
  <si>
    <t>TAKUNI</t>
  </si>
  <si>
    <t>TAPAC</t>
  </si>
  <si>
    <t>TASCO</t>
  </si>
  <si>
    <t>TBSP</t>
  </si>
  <si>
    <t>TC</t>
  </si>
  <si>
    <t>TCAP</t>
  </si>
  <si>
    <t>TCC</t>
  </si>
  <si>
    <t>TCCC</t>
  </si>
  <si>
    <t>TCJ</t>
  </si>
  <si>
    <t>TCMC</t>
  </si>
  <si>
    <t>TCOAT</t>
  </si>
  <si>
    <t>TEAM</t>
  </si>
  <si>
    <t>TEAMG</t>
  </si>
  <si>
    <t>TFG</t>
  </si>
  <si>
    <t>TFI</t>
  </si>
  <si>
    <t>TFMAMA</t>
  </si>
  <si>
    <t>TGPRO</t>
  </si>
  <si>
    <t>TH</t>
  </si>
  <si>
    <t>THAI</t>
  </si>
  <si>
    <t>THANA</t>
  </si>
  <si>
    <t>THANI</t>
  </si>
  <si>
    <t>THCOM</t>
  </si>
  <si>
    <t>THE</t>
  </si>
  <si>
    <t>THG</t>
  </si>
  <si>
    <t>THIP</t>
  </si>
  <si>
    <t>THL</t>
  </si>
  <si>
    <t>THMUI</t>
  </si>
  <si>
    <t>THRE</t>
  </si>
  <si>
    <t>THREL</t>
  </si>
  <si>
    <t>TIGER</t>
  </si>
  <si>
    <t>TIP</t>
  </si>
  <si>
    <t>TIPCO</t>
  </si>
  <si>
    <t>TISCO</t>
  </si>
  <si>
    <t>TITLE</t>
  </si>
  <si>
    <t>TIW</t>
  </si>
  <si>
    <t>TK</t>
  </si>
  <si>
    <t>TKN</t>
  </si>
  <si>
    <t>TKS</t>
  </si>
  <si>
    <t>TKT</t>
  </si>
  <si>
    <t>TM</t>
  </si>
  <si>
    <t>TMB</t>
  </si>
  <si>
    <t>TMC</t>
  </si>
  <si>
    <t>TMD</t>
  </si>
  <si>
    <t>TMI</t>
  </si>
  <si>
    <t>TMILL</t>
  </si>
  <si>
    <t>TMT</t>
  </si>
  <si>
    <t>TMW</t>
  </si>
  <si>
    <t>TNDT</t>
  </si>
  <si>
    <t>TNH</t>
  </si>
  <si>
    <t>TNITY</t>
  </si>
  <si>
    <t>TNL</t>
  </si>
  <si>
    <t>TNP</t>
  </si>
  <si>
    <t>TNPC</t>
  </si>
  <si>
    <t>TNR</t>
  </si>
  <si>
    <t>TOA</t>
  </si>
  <si>
    <t>TOG</t>
  </si>
  <si>
    <t>TOP</t>
  </si>
  <si>
    <t>TOPP</t>
  </si>
  <si>
    <t>TPA</t>
  </si>
  <si>
    <t>TPAC</t>
  </si>
  <si>
    <t>TPBI</t>
  </si>
  <si>
    <t>TPCH</t>
  </si>
  <si>
    <t>TPCORP</t>
  </si>
  <si>
    <t>TPIPL</t>
  </si>
  <si>
    <t>TPIPP</t>
  </si>
  <si>
    <t>TPLAS</t>
  </si>
  <si>
    <t>TPOLY</t>
  </si>
  <si>
    <t>TPP</t>
  </si>
  <si>
    <t>TPS</t>
  </si>
  <si>
    <t>TQM</t>
  </si>
  <si>
    <t>TR</t>
  </si>
  <si>
    <t>TRC</t>
  </si>
  <si>
    <t>TRITN</t>
  </si>
  <si>
    <t>TRT</t>
  </si>
  <si>
    <t>TRU</t>
  </si>
  <si>
    <t>TRUBB</t>
  </si>
  <si>
    <t>TSC</t>
  </si>
  <si>
    <t>TSE</t>
  </si>
  <si>
    <t>TSF</t>
  </si>
  <si>
    <t>TSI</t>
  </si>
  <si>
    <t>TSR</t>
  </si>
  <si>
    <t>TSTE</t>
  </si>
  <si>
    <t>TSTH</t>
  </si>
  <si>
    <t>TTA</t>
  </si>
  <si>
    <t>TTCL</t>
  </si>
  <si>
    <t>TTI</t>
  </si>
  <si>
    <t>TTT</t>
  </si>
  <si>
    <t>TTW</t>
  </si>
  <si>
    <t>TU</t>
  </si>
  <si>
    <t>TVD</t>
  </si>
  <si>
    <t>TVI</t>
  </si>
  <si>
    <t>TVO</t>
  </si>
  <si>
    <t>TVT</t>
  </si>
  <si>
    <t>TWP</t>
  </si>
  <si>
    <t>TWPC</t>
  </si>
  <si>
    <t>TWZ</t>
  </si>
  <si>
    <t>TYCN</t>
  </si>
  <si>
    <t>U</t>
  </si>
  <si>
    <t>UAC</t>
  </si>
  <si>
    <t>UBIS</t>
  </si>
  <si>
    <t>UEC</t>
  </si>
  <si>
    <t>UKEM</t>
  </si>
  <si>
    <t>UMI</t>
  </si>
  <si>
    <t>UMS</t>
  </si>
  <si>
    <t>UNIQ</t>
  </si>
  <si>
    <t>UOBKH</t>
  </si>
  <si>
    <t>UP</t>
  </si>
  <si>
    <t>UPA</t>
  </si>
  <si>
    <t>UPF</t>
  </si>
  <si>
    <t>UPOIC</t>
  </si>
  <si>
    <t>UREKA</t>
  </si>
  <si>
    <t>UT</t>
  </si>
  <si>
    <t>UTP</t>
  </si>
  <si>
    <t>UV</t>
  </si>
  <si>
    <t>UVAN</t>
  </si>
  <si>
    <t>UWC</t>
  </si>
  <si>
    <t>VARO</t>
  </si>
  <si>
    <t>VCOM</t>
  </si>
  <si>
    <t>VGI</t>
  </si>
  <si>
    <t>VIBHA</t>
  </si>
  <si>
    <t>VIH</t>
  </si>
  <si>
    <t>VL</t>
  </si>
  <si>
    <t>VNG</t>
  </si>
  <si>
    <t>VNT</t>
  </si>
  <si>
    <t>VPO</t>
  </si>
  <si>
    <t>VRANDA</t>
  </si>
  <si>
    <t>W</t>
  </si>
  <si>
    <t>WACOAL</t>
  </si>
  <si>
    <t>WAVE</t>
  </si>
  <si>
    <t>WG</t>
  </si>
  <si>
    <t>WHA</t>
  </si>
  <si>
    <t>WHAUP</t>
  </si>
  <si>
    <t>WICE</t>
  </si>
  <si>
    <t>WIIK</t>
  </si>
  <si>
    <t>WIN</t>
  </si>
  <si>
    <t>WINNER</t>
  </si>
  <si>
    <t>WORK</t>
  </si>
  <si>
    <t>WP</t>
  </si>
  <si>
    <t>WPH</t>
  </si>
  <si>
    <t>WR</t>
  </si>
  <si>
    <t>XO</t>
  </si>
  <si>
    <t>YCI</t>
  </si>
  <si>
    <t>YGG</t>
  </si>
  <si>
    <t>YUASA</t>
  </si>
  <si>
    <t>ZEN</t>
  </si>
  <si>
    <t>ZIGA</t>
  </si>
  <si>
    <t>ZMICO</t>
  </si>
  <si>
    <t>เฉลี่ย</t>
  </si>
  <si>
    <t>P/BV</t>
  </si>
  <si>
    <t>P/BV MOS</t>
  </si>
  <si>
    <t>Balance Sheet</t>
  </si>
  <si>
    <t/>
  </si>
  <si>
    <t>Q1/2008</t>
  </si>
  <si>
    <t>Q2/2008</t>
  </si>
  <si>
    <t>Q3/2008</t>
  </si>
  <si>
    <t>Yearly/2008</t>
  </si>
  <si>
    <t>Q1/2009</t>
  </si>
  <si>
    <t>Q2/2009</t>
  </si>
  <si>
    <t>Q3/2009</t>
  </si>
  <si>
    <t>Yearly/2009</t>
  </si>
  <si>
    <t>Q1/2010</t>
  </si>
  <si>
    <t>Q2/2010</t>
  </si>
  <si>
    <t>Q3/2010</t>
  </si>
  <si>
    <t>Yearly/2010</t>
  </si>
  <si>
    <t>Q1/2011</t>
  </si>
  <si>
    <t>Q2/2011</t>
  </si>
  <si>
    <t>Q3/2011</t>
  </si>
  <si>
    <t>Yearly/2011</t>
  </si>
  <si>
    <t>Q1/2012</t>
  </si>
  <si>
    <t>Q2/2012</t>
  </si>
  <si>
    <t>Q3/2012</t>
  </si>
  <si>
    <t>Yearly/2012</t>
  </si>
  <si>
    <t>Q1/2013</t>
  </si>
  <si>
    <t>Q2/2013</t>
  </si>
  <si>
    <t>Q3/2013</t>
  </si>
  <si>
    <t>Yearly/2013</t>
  </si>
  <si>
    <t>Q1/2014</t>
  </si>
  <si>
    <t>Q2/2014</t>
  </si>
  <si>
    <t>Q3/2014</t>
  </si>
  <si>
    <t>Yearly/2014</t>
  </si>
  <si>
    <t>Q1/2015</t>
  </si>
  <si>
    <t>Q2/2015</t>
  </si>
  <si>
    <t>Q3/2015</t>
  </si>
  <si>
    <t>Yearly/2015</t>
  </si>
  <si>
    <t>Q1/2016</t>
  </si>
  <si>
    <t>Q2/2016</t>
  </si>
  <si>
    <t>Q3/2016</t>
  </si>
  <si>
    <t>Yearly/2016</t>
  </si>
  <si>
    <t>Q1/2017</t>
  </si>
  <si>
    <t>Q2/2017</t>
  </si>
  <si>
    <t>Q3/2017</t>
  </si>
  <si>
    <t>Yearly/2017</t>
  </si>
  <si>
    <t>Q1/2018</t>
  </si>
  <si>
    <t>Q2/2018</t>
  </si>
  <si>
    <t>Q3/2018</t>
  </si>
  <si>
    <t>Yearly/2018</t>
  </si>
  <si>
    <t>Q1/2019</t>
  </si>
  <si>
    <t>Q2/2019</t>
  </si>
  <si>
    <t>Q3/2019</t>
  </si>
  <si>
    <t>Yearly/2019</t>
  </si>
  <si>
    <t>Q1/2020</t>
  </si>
  <si>
    <t>Q2/2020</t>
  </si>
  <si>
    <t>Assets</t>
  </si>
  <si>
    <t xml:space="preserve"> Cash and Cash Equivalents</t>
  </si>
  <si>
    <t xml:space="preserve"> Investments - Net</t>
  </si>
  <si>
    <t xml:space="preserve">    Held-for-Trading Investments</t>
  </si>
  <si>
    <t xml:space="preserve">    Available-for-Sale Invesments</t>
  </si>
  <si>
    <t xml:space="preserve">    Other Investments</t>
  </si>
  <si>
    <t xml:space="preserve"> Loans Receivable and Accrued Interest Receivables - Net</t>
  </si>
  <si>
    <t xml:space="preserve">    Loans and Receivables</t>
  </si>
  <si>
    <t xml:space="preserve">    Deferred Revenue</t>
  </si>
  <si>
    <t xml:space="preserve">    Less : Allowance for Doubtful Accounts</t>
  </si>
  <si>
    <t xml:space="preserve"> Assets Forclosed - Net</t>
  </si>
  <si>
    <t xml:space="preserve"> Property, Plant and Equipments - Net</t>
  </si>
  <si>
    <t xml:space="preserve">    Property, Plant and Equipments</t>
  </si>
  <si>
    <t xml:space="preserve">    Improvement of Property, Plant and Equipments</t>
  </si>
  <si>
    <t xml:space="preserve">    Less : Accumulated Depreciation of Property, Plant and Equipments</t>
  </si>
  <si>
    <t xml:space="preserve"> Intangible Assets - Net</t>
  </si>
  <si>
    <t xml:space="preserve">    Software Licences</t>
  </si>
  <si>
    <t xml:space="preserve">    Other Intangible Assets</t>
  </si>
  <si>
    <t xml:space="preserve">    Less : Accumulated Amortisation of Intangible Assets</t>
  </si>
  <si>
    <t xml:space="preserve"> Financial Assets</t>
  </si>
  <si>
    <t xml:space="preserve">    Other Financial Assets</t>
  </si>
  <si>
    <t xml:space="preserve"> Deferred Tax Assets</t>
  </si>
  <si>
    <t xml:space="preserve"> Other Receivables - Net</t>
  </si>
  <si>
    <t xml:space="preserve"> Other Assets - Net</t>
  </si>
  <si>
    <t xml:space="preserve">    Other Assets - Other</t>
  </si>
  <si>
    <t xml:space="preserve"> Total Assets</t>
  </si>
  <si>
    <t>Liabilities</t>
  </si>
  <si>
    <t xml:space="preserve"> Borrowings and Deposits</t>
  </si>
  <si>
    <t xml:space="preserve">    Borrowings</t>
  </si>
  <si>
    <t xml:space="preserve">      Short-Term Borrowings</t>
  </si>
  <si>
    <t xml:space="preserve">      Long-Term Borrowings</t>
  </si>
  <si>
    <t xml:space="preserve"> Liabilities Under Acceptances</t>
  </si>
  <si>
    <t xml:space="preserve"> Liabilities to Deliver Security</t>
  </si>
  <si>
    <t xml:space="preserve"> Debentures and Other Debt Instruments</t>
  </si>
  <si>
    <t xml:space="preserve"> Financial Liabilities</t>
  </si>
  <si>
    <t xml:space="preserve">    Other Financial Liabilities</t>
  </si>
  <si>
    <t xml:space="preserve"> Provisions</t>
  </si>
  <si>
    <t xml:space="preserve"> Other Payables</t>
  </si>
  <si>
    <t xml:space="preserve"> Income Tax Payable</t>
  </si>
  <si>
    <t xml:space="preserve"> Other Liabilities</t>
  </si>
  <si>
    <t xml:space="preserve"> Total Liabilities</t>
  </si>
  <si>
    <t>Equities</t>
  </si>
  <si>
    <t xml:space="preserve"> Authorized Share Capital</t>
  </si>
  <si>
    <t xml:space="preserve">    Ordinary Shares</t>
  </si>
  <si>
    <t xml:space="preserve"> Issued and Fully Paid-Up Share Capital</t>
  </si>
  <si>
    <t xml:space="preserve"> Premium (Discount) on Share Capital</t>
  </si>
  <si>
    <t xml:space="preserve"> Retained Earnings (Deficit)</t>
  </si>
  <si>
    <t xml:space="preserve">    Retained Earnings - Appropriated</t>
  </si>
  <si>
    <t xml:space="preserve">      Legal and Statutory Reserves</t>
  </si>
  <si>
    <t xml:space="preserve">    Retained Earnings (Deficit) - Unappropriated</t>
  </si>
  <si>
    <t xml:space="preserve"> Other Components of Equity</t>
  </si>
  <si>
    <t xml:space="preserve">    Other Surplus (Deficit)</t>
  </si>
  <si>
    <t xml:space="preserve">      Other Surplus (Deficit) - Others</t>
  </si>
  <si>
    <t xml:space="preserve">    Other Items</t>
  </si>
  <si>
    <t xml:space="preserve"> Equity Attributable to Equity Holders of Parent</t>
  </si>
  <si>
    <t xml:space="preserve"> Total Equity</t>
  </si>
  <si>
    <t>P&amp;L</t>
  </si>
  <si>
    <t>Q4/2008</t>
  </si>
  <si>
    <t>Q4/2009</t>
  </si>
  <si>
    <t>Q4/2010</t>
  </si>
  <si>
    <t>Q4/2011</t>
  </si>
  <si>
    <t>Q4/2012</t>
  </si>
  <si>
    <t>Q4/2013</t>
  </si>
  <si>
    <t>Q4/2014</t>
  </si>
  <si>
    <t>Q4/2015</t>
  </si>
  <si>
    <t>Q4/2016</t>
  </si>
  <si>
    <t>Q4/2017</t>
  </si>
  <si>
    <t>Q4/2018</t>
  </si>
  <si>
    <t>Q4/2019</t>
  </si>
  <si>
    <t>Revenues and Expenses</t>
  </si>
  <si>
    <t xml:space="preserve"> Interest</t>
  </si>
  <si>
    <t xml:space="preserve">    Loans</t>
  </si>
  <si>
    <t xml:space="preserve">    Loans and Deposits</t>
  </si>
  <si>
    <t xml:space="preserve">    Hire Purchase and Finance Lease Income</t>
  </si>
  <si>
    <t xml:space="preserve">    Investment and Trading Transactions</t>
  </si>
  <si>
    <t xml:space="preserve"> Interest Expense</t>
  </si>
  <si>
    <t xml:space="preserve">    Fees and Charges</t>
  </si>
  <si>
    <t xml:space="preserve">    Interest and Discounts</t>
  </si>
  <si>
    <t xml:space="preserve"> Net Interest Income</t>
  </si>
  <si>
    <t xml:space="preserve"> Fees and Service Income</t>
  </si>
  <si>
    <t xml:space="preserve">    Others</t>
  </si>
  <si>
    <t xml:space="preserve"> Net Fees and Service Income</t>
  </si>
  <si>
    <t xml:space="preserve"> Other Operating Incomes</t>
  </si>
  <si>
    <t xml:space="preserve">    Other Income</t>
  </si>
  <si>
    <t xml:space="preserve"> Other Operating Expenses</t>
  </si>
  <si>
    <t xml:space="preserve">    Management and Directors' Remuneration</t>
  </si>
  <si>
    <t xml:space="preserve">    Provision Expenses</t>
  </si>
  <si>
    <t xml:space="preserve">    Other Expenses - Other</t>
  </si>
  <si>
    <t xml:space="preserve"> Bad Debt, Doubtful Accounts and Impairment Loss of Loans and Debt Securities</t>
  </si>
  <si>
    <t xml:space="preserve">    Bad Debt and Doubtful Accounts</t>
  </si>
  <si>
    <t>Net Profit</t>
  </si>
  <si>
    <t xml:space="preserve"> Profit (Loss) Before Income Tax Expenses</t>
  </si>
  <si>
    <t xml:space="preserve"> Income Tax Expenses</t>
  </si>
  <si>
    <t xml:space="preserve"> Net Profit (Loss)</t>
  </si>
  <si>
    <t xml:space="preserve"> Profit (Loss) Attributable to Equity Holders of the Parent</t>
  </si>
  <si>
    <t xml:space="preserve"> Basic Earnings per Share (Unit : Baht)</t>
  </si>
  <si>
    <t>Other Comprehensive Income Statement</t>
  </si>
  <si>
    <t xml:space="preserve"> Actuarial Gains (Losses) on Employee Benefit Plans</t>
  </si>
  <si>
    <t xml:space="preserve"> Total Other Comprehensive Income</t>
  </si>
  <si>
    <t xml:space="preserve">    Total Comprehensive Income Attributable to Equity Holders of the Parent</t>
  </si>
  <si>
    <t>Cashflow</t>
  </si>
  <si>
    <t>Operating Activities</t>
  </si>
  <si>
    <t xml:space="preserve"> Profit (Loss) Before Financial Costs And/or Income Tax Expenses</t>
  </si>
  <si>
    <t xml:space="preserve"> Period Net Profit (Loss)/attributable to Equity Holders of Parent</t>
  </si>
  <si>
    <t xml:space="preserve"> Depreciation and Amortisation</t>
  </si>
  <si>
    <t xml:space="preserve">    Depreciation</t>
  </si>
  <si>
    <t xml:space="preserve">    Amortisation</t>
  </si>
  <si>
    <t xml:space="preserve"> Bad Debt and Doubtful Accounts (Reversal)</t>
  </si>
  <si>
    <t xml:space="preserve"> (Gain) Loss on Disposal of Fixed Assets</t>
  </si>
  <si>
    <t xml:space="preserve"> Impairment Loss of Investments (Reversal)</t>
  </si>
  <si>
    <t xml:space="preserve"> Impairment Loss of Properties Foreclosed (Reversal)</t>
  </si>
  <si>
    <t xml:space="preserve"> Impairment Loss of Other Assets (Reversal)</t>
  </si>
  <si>
    <t xml:space="preserve"> (Gain) Loss on Fair Value Adjustments of Investments</t>
  </si>
  <si>
    <t xml:space="preserve"> Dividend and Interest Income</t>
  </si>
  <si>
    <t xml:space="preserve">    Dividend Received</t>
  </si>
  <si>
    <t xml:space="preserve">    Interest Received</t>
  </si>
  <si>
    <t xml:space="preserve"> Finance Costs</t>
  </si>
  <si>
    <t xml:space="preserve"> Other Reconciliation Items</t>
  </si>
  <si>
    <t xml:space="preserve"> Cash Flows From (Used In) Operations Before Changes in Operating Assets and Liabilities</t>
  </si>
  <si>
    <t xml:space="preserve"> (Increase) Decrease in Operating Assets</t>
  </si>
  <si>
    <t xml:space="preserve">    (Increase) Decrease in Loans</t>
  </si>
  <si>
    <t xml:space="preserve">    (Increase) Decrease in Properties Foreclosed</t>
  </si>
  <si>
    <t xml:space="preserve">    (Increase) Decrease in Other Current Assets</t>
  </si>
  <si>
    <t xml:space="preserve">    (Increase) Decrease in Other Non-Current Assets</t>
  </si>
  <si>
    <t xml:space="preserve"> Increase (Decrease) in Operating Liabilities</t>
  </si>
  <si>
    <t xml:space="preserve">    Increase (Decrease) in Borrowings</t>
  </si>
  <si>
    <t xml:space="preserve">    Increase (Decrease) in Provisions</t>
  </si>
  <si>
    <t xml:space="preserve">    Increase (Decrease) in Other Current Liabilities</t>
  </si>
  <si>
    <t xml:space="preserve">    Increase (Decrease) in Other Non-Current Liabilities</t>
  </si>
  <si>
    <t xml:space="preserve"> Cash Generated From Operations</t>
  </si>
  <si>
    <t xml:space="preserve"> Interest Received</t>
  </si>
  <si>
    <t xml:space="preserve"> Interest Paid</t>
  </si>
  <si>
    <t xml:space="preserve"> Income Tax Paid</t>
  </si>
  <si>
    <t xml:space="preserve"> Net Cash Provided by (Used In) Operating Activities</t>
  </si>
  <si>
    <t>Investing Activities</t>
  </si>
  <si>
    <t xml:space="preserve"> (Increase) Decrease in Short-Term Investments</t>
  </si>
  <si>
    <t xml:space="preserve"> (Increase) Decrease in Long-Term Investments</t>
  </si>
  <si>
    <t xml:space="preserve">    (Increase) in Long-Term Investments</t>
  </si>
  <si>
    <t xml:space="preserve"> (Increase) Decrease in Property, Plant and Equipments</t>
  </si>
  <si>
    <t xml:space="preserve">    Proceeds From Disposal of Property, Plant and Equipments</t>
  </si>
  <si>
    <t xml:space="preserve">    Purchases of Property, Plant and Equipments</t>
  </si>
  <si>
    <t xml:space="preserve"> (Increase) Decrease in Intangible Assets</t>
  </si>
  <si>
    <t xml:space="preserve">    (Increase) in Intangible Assets</t>
  </si>
  <si>
    <t xml:space="preserve"> (Increase) Decrease in Restricted Deposits at Financial Institutions</t>
  </si>
  <si>
    <t xml:space="preserve"> Dividends Received</t>
  </si>
  <si>
    <t xml:space="preserve"> Other Items</t>
  </si>
  <si>
    <t xml:space="preserve"> Net Cash Provided by (Used In) Investing Activities</t>
  </si>
  <si>
    <t>Financing Activities</t>
  </si>
  <si>
    <t xml:space="preserve"> Increase (Decrease) in Short-Term Borrowings From Financial Institutions</t>
  </si>
  <si>
    <t xml:space="preserve"> Increase (Decrease) in Long-Term Borrowings From Financial Institutions</t>
  </si>
  <si>
    <t xml:space="preserve">    Increase in Long-Term Borrowings From Financial Institutions</t>
  </si>
  <si>
    <t xml:space="preserve">    (Decrease) in Long-Term Borrowings From Financial Institutions</t>
  </si>
  <si>
    <t xml:space="preserve"> Increase (Decrease) in Other Loan From Financial Institutions</t>
  </si>
  <si>
    <t xml:space="preserve">    Increase in Other Loan From Financial Institutions</t>
  </si>
  <si>
    <t xml:space="preserve">    (Decrease) in Other Loan From Financial Institutions</t>
  </si>
  <si>
    <t xml:space="preserve"> Increase (Decrease) in Short-Term Borrowings From Related Parties</t>
  </si>
  <si>
    <t xml:space="preserve"> Increase (Decrease) in Long-Term Borrowings From Related Parties</t>
  </si>
  <si>
    <t xml:space="preserve">    Increase in Long-Term Borrowings From Related Parties</t>
  </si>
  <si>
    <t xml:space="preserve">    (Decrease) in Long-Term Borrowings From Related Parties</t>
  </si>
  <si>
    <t xml:space="preserve"> Increase (Decrease) in Short-Term Borrowings From Other Parties</t>
  </si>
  <si>
    <t xml:space="preserve"> Increase (Decrease) in Finance Lease Contract Liabilities</t>
  </si>
  <si>
    <t xml:space="preserve">    (Decrease) in Finance Lease Contract Liabilities</t>
  </si>
  <si>
    <t xml:space="preserve"> Increase (Decrease) in Debt Instruments</t>
  </si>
  <si>
    <t xml:space="preserve">    Repayment of Debentures and Debt Instruments</t>
  </si>
  <si>
    <t xml:space="preserve">    Proceeds From Issuance of Debentures and Debt Instruments</t>
  </si>
  <si>
    <t xml:space="preserve"> Proceeds From Issuance of Share Capital</t>
  </si>
  <si>
    <t xml:space="preserve"> Dividend Paid</t>
  </si>
  <si>
    <t xml:space="preserve"> Net Cash Provided by (Used In) Financing Activities</t>
  </si>
  <si>
    <t>Net Cash Flow</t>
  </si>
  <si>
    <t xml:space="preserve"> Net Increase (Decrease) in Cash and Cash Equivalent</t>
  </si>
  <si>
    <t xml:space="preserve"> Cash and Cash Equivalents, Beginning Balance</t>
  </si>
  <si>
    <t xml:space="preserve"> Cash and Cash Equivalents, Ending Balance</t>
  </si>
  <si>
    <t>Asset</t>
  </si>
  <si>
    <t>Q1</t>
  </si>
  <si>
    <t>Q2</t>
  </si>
  <si>
    <t>Q3</t>
  </si>
  <si>
    <t>Yearly</t>
  </si>
  <si>
    <t>%COMMON SIZE</t>
  </si>
  <si>
    <t>D/E Ratio</t>
  </si>
  <si>
    <t>Equity</t>
  </si>
  <si>
    <t>REVENUE STRUCTURE</t>
  </si>
  <si>
    <t>Q4</t>
  </si>
  <si>
    <t>%YOY Growth</t>
  </si>
  <si>
    <t>Total Incomes</t>
  </si>
  <si>
    <t>COGS BREAKDOWN</t>
  </si>
  <si>
    <t>Gross Profit | Interest</t>
  </si>
  <si>
    <t>%GPM</t>
  </si>
  <si>
    <t>SG&amp;A</t>
  </si>
  <si>
    <t xml:space="preserve"> Fees and Service Expenses</t>
  </si>
  <si>
    <t>EBIT</t>
  </si>
  <si>
    <t>%EBIT</t>
  </si>
  <si>
    <t>EBITDA</t>
  </si>
  <si>
    <t>%EBITDA</t>
  </si>
  <si>
    <t>EBT</t>
  </si>
  <si>
    <t>%EBT</t>
  </si>
  <si>
    <t>%Tax Rate</t>
  </si>
  <si>
    <t>%NPM</t>
  </si>
  <si>
    <t xml:space="preserve"> Loss on Obsolescence (Reversal)</t>
  </si>
  <si>
    <t>CFO/Net Profit</t>
  </si>
  <si>
    <t>Free Cash Flow</t>
  </si>
  <si>
    <t>CapEX</t>
  </si>
  <si>
    <t>Financial Ratio</t>
  </si>
  <si>
    <t>Profitability Ratio</t>
  </si>
  <si>
    <t>ROA</t>
  </si>
  <si>
    <t>ROIC</t>
  </si>
  <si>
    <t>ROE</t>
  </si>
  <si>
    <t>Debt Ratio</t>
  </si>
  <si>
    <t>Debt to Equity</t>
  </si>
  <si>
    <t>Debt to Net Profit</t>
  </si>
  <si>
    <t>Market Ratio</t>
  </si>
  <si>
    <t>Common Shares</t>
  </si>
  <si>
    <t>Book Value / Share</t>
  </si>
  <si>
    <t>EPS</t>
  </si>
  <si>
    <t>EPS Growth</t>
  </si>
  <si>
    <t>Dividend per Share</t>
  </si>
  <si>
    <t>Dividend Yield</t>
  </si>
  <si>
    <t>Dividend Payout Ratio</t>
  </si>
  <si>
    <t>Market Cap</t>
  </si>
  <si>
    <t>P/E</t>
  </si>
  <si>
    <t>EV/EBITDA</t>
  </si>
  <si>
    <t>P/S</t>
  </si>
  <si>
    <t>Max Price</t>
  </si>
  <si>
    <t>Min Price</t>
  </si>
  <si>
    <t>Price</t>
  </si>
  <si>
    <t>Valuation</t>
  </si>
  <si>
    <t>PEG Ratio</t>
  </si>
  <si>
    <t>CONSENSUS</t>
  </si>
  <si>
    <t>P/E MOS</t>
  </si>
  <si>
    <t>EV/EBITDA MOS</t>
  </si>
  <si>
    <t>P/S MOS</t>
  </si>
  <si>
    <t>CONSENSUS MOS</t>
  </si>
  <si>
    <t>AVERAGE MOS</t>
  </si>
  <si>
    <t>Backtesting</t>
  </si>
  <si>
    <t>DPS Consecutive</t>
  </si>
  <si>
    <t>Total Return</t>
  </si>
  <si>
    <t>%Total Return</t>
  </si>
  <si>
    <t>CAGR</t>
  </si>
  <si>
    <t>REVENUES STRUCTURE</t>
  </si>
  <si>
    <t>HIRE PURCHASE - AUTOMOBILE</t>
  </si>
  <si>
    <t>FISCAL YEAR</t>
  </si>
  <si>
    <t>FACTORING</t>
  </si>
  <si>
    <t>LEASING</t>
  </si>
  <si>
    <t>PERSONAL LOAN</t>
  </si>
  <si>
    <t>LATE FINE</t>
  </si>
  <si>
    <t>INSURANCE COMMISSION</t>
  </si>
  <si>
    <t>REVENUE BY PORTFOLIO (MB)</t>
  </si>
  <si>
    <t>NEW CAR</t>
  </si>
  <si>
    <t>COMMERCIAL (TRUCK, VAN, TAXI)</t>
  </si>
  <si>
    <t>PERSONAL USE</t>
  </si>
  <si>
    <t>USED CAR</t>
  </si>
  <si>
    <t>COMMERCIAL</t>
  </si>
  <si>
    <t>NEW CAR SALES</t>
  </si>
  <si>
    <t>COMMERCIAL TRUCK (MILLION)</t>
  </si>
  <si>
    <t>COMMERCIAL -TRUCK (MILLION)</t>
  </si>
  <si>
    <t>PERSONAL USE (MILLION)</t>
  </si>
  <si>
    <t>TOTAL (MILLION)</t>
  </si>
  <si>
    <t>MARKET | NEW CAR SALES OF THAILAND</t>
  </si>
  <si>
    <t>ANNUAL</t>
  </si>
  <si>
    <t>%PROVISION / PORTFOLIO</t>
  </si>
  <si>
    <t>%NPL / PORTFOLIO</t>
  </si>
  <si>
    <t>%PROVISION / NPL</t>
  </si>
  <si>
    <t>BRANCHES</t>
  </si>
  <si>
    <t>AVG. REVENUE / BRANCH (MB)</t>
  </si>
  <si>
    <t>ACCOUNT RECEIVABLE (AR)</t>
  </si>
  <si>
    <t>HIRE PURCHASE</t>
  </si>
  <si>
    <t>TOTAL</t>
  </si>
  <si>
    <t>INTEREST RECEIVE</t>
  </si>
  <si>
    <t>COST OF FUND</t>
  </si>
  <si>
    <t>SPREAD</t>
  </si>
  <si>
    <t>COMPETITORS</t>
  </si>
  <si>
    <t>AYUDHAYA AUTOLEASE</t>
  </si>
  <si>
    <t>TOYOTA</t>
  </si>
  <si>
    <t>TRIPETCH IZUSU</t>
  </si>
  <si>
    <t xml:space="preserve"> Short-Term Investments</t>
  </si>
  <si>
    <t xml:space="preserve"> Trade Accounts and Other Receivable</t>
  </si>
  <si>
    <t xml:space="preserve">    Other Parties</t>
  </si>
  <si>
    <t xml:space="preserve"> Inventories</t>
  </si>
  <si>
    <t xml:space="preserve">    Real Estate Development Costs</t>
  </si>
  <si>
    <t xml:space="preserve"> Other Current Financial Assets</t>
  </si>
  <si>
    <t xml:space="preserve"> Other Short-Term Account Receivables - Net</t>
  </si>
  <si>
    <t xml:space="preserve"> Other Current Assets</t>
  </si>
  <si>
    <t xml:space="preserve">    Other Current Assets - Others</t>
  </si>
  <si>
    <t xml:space="preserve"> Total Current Assets</t>
  </si>
  <si>
    <t xml:space="preserve"> Cash Restricted or Pledged</t>
  </si>
  <si>
    <t xml:space="preserve"> Investment in Associates Joint Ventures And/or Jointly-Control Entities, Equity Method</t>
  </si>
  <si>
    <t xml:space="preserve"> Investment Accounted for Using Cost Method</t>
  </si>
  <si>
    <t xml:space="preserve">    Associates, Joint Ventures And/or Jointly-Controlled Entities</t>
  </si>
  <si>
    <t xml:space="preserve">    Affiliates</t>
  </si>
  <si>
    <t xml:space="preserve">    Long-Term Investments</t>
  </si>
  <si>
    <t xml:space="preserve"> Investment Properties - Net</t>
  </si>
  <si>
    <t xml:space="preserve">    Investment Properties</t>
  </si>
  <si>
    <t xml:space="preserve"> Net of Current Portion of Long-Term Loans</t>
  </si>
  <si>
    <t xml:space="preserve">    Related Parties</t>
  </si>
  <si>
    <t xml:space="preserve"> Net Current Portion of Long-Term Receivables</t>
  </si>
  <si>
    <t xml:space="preserve"> Goodwill - Net</t>
  </si>
  <si>
    <t xml:space="preserve">    Goodwill</t>
  </si>
  <si>
    <t xml:space="preserve"> Leasehold Right - Net</t>
  </si>
  <si>
    <t xml:space="preserve"> Other Non-Current Financial Assets</t>
  </si>
  <si>
    <t xml:space="preserve"> Other Non-Current Assets</t>
  </si>
  <si>
    <t xml:space="preserve">    Advance Payments</t>
  </si>
  <si>
    <t xml:space="preserve">    Other Non-Current Assets - Other</t>
  </si>
  <si>
    <t xml:space="preserve"> Total Non-Current Assets</t>
  </si>
  <si>
    <t xml:space="preserve"> Bank Overdrafts and Short-Term Borrowings From Financial Institutions</t>
  </si>
  <si>
    <t xml:space="preserve"> Trade Accounts and Other Payable</t>
  </si>
  <si>
    <t xml:space="preserve"> Land and Construction Cost Payables</t>
  </si>
  <si>
    <t xml:space="preserve"> Other Short-Term Account Payables - Net</t>
  </si>
  <si>
    <t xml:space="preserve"> Advances and Short-Term Loans</t>
  </si>
  <si>
    <t xml:space="preserve"> Current Portion of Long-Term Liabilities</t>
  </si>
  <si>
    <t xml:space="preserve">    Long-Term Borrowings From Financial Institutions</t>
  </si>
  <si>
    <t xml:space="preserve">    Long-Term Borrowings From Other Parties</t>
  </si>
  <si>
    <t xml:space="preserve">    Finance Lease Liabilities</t>
  </si>
  <si>
    <t xml:space="preserve">    Other Long-Term Liabilities</t>
  </si>
  <si>
    <t xml:space="preserve"> Current Portion of Account Payables</t>
  </si>
  <si>
    <t xml:space="preserve"> Current Portion of Deferred Income</t>
  </si>
  <si>
    <t xml:space="preserve"> Current Portion of Advances Received From Customers</t>
  </si>
  <si>
    <t xml:space="preserve"> Short-Term Provisions</t>
  </si>
  <si>
    <t xml:space="preserve"> Current Portion of Post Employee Benefit Obligations</t>
  </si>
  <si>
    <t xml:space="preserve"> Other Current Liabilities</t>
  </si>
  <si>
    <t xml:space="preserve">    Corporate Income Tax Payable</t>
  </si>
  <si>
    <t xml:space="preserve">    Other Current Liabilities - Others</t>
  </si>
  <si>
    <t xml:space="preserve"> Total Current Liabilities</t>
  </si>
  <si>
    <t xml:space="preserve"> Net of Current Portion of Long-Term Liabilities</t>
  </si>
  <si>
    <t xml:space="preserve">    Long-Term Borrowings From Related Parties</t>
  </si>
  <si>
    <t xml:space="preserve"> Net of Current Portion of Other Account Payables</t>
  </si>
  <si>
    <t xml:space="preserve"> Net of Current Portion of Deferred Income</t>
  </si>
  <si>
    <t xml:space="preserve"> Net of Current Portion of Advance Received From Customers</t>
  </si>
  <si>
    <t xml:space="preserve"> Long-Term Provisions</t>
  </si>
  <si>
    <t xml:space="preserve"> Net of Current Portion of Post Employee Benefit Obligations</t>
  </si>
  <si>
    <t xml:space="preserve"> Deferred Tax Liabilities</t>
  </si>
  <si>
    <t xml:space="preserve"> Other Non-Current Liabilities</t>
  </si>
  <si>
    <t xml:space="preserve">    Refundable Deposits</t>
  </si>
  <si>
    <t xml:space="preserve">    Other Non-Current Liabilities - Others</t>
  </si>
  <si>
    <t xml:space="preserve"> Total Non-Current Liabilities</t>
  </si>
  <si>
    <t xml:space="preserve"> Treasury Shares / Shares of the Company Held by Subsidiaries</t>
  </si>
  <si>
    <t xml:space="preserve">    Number of Treasury Shares (Unit : Share)</t>
  </si>
  <si>
    <t xml:space="preserve">    Treasury Shares</t>
  </si>
  <si>
    <t xml:space="preserve">      Revaluation Surplus on Investments</t>
  </si>
  <si>
    <t xml:space="preserve">      Surplus (Deficit) From Business Combinations Under Common Control</t>
  </si>
  <si>
    <t xml:space="preserve">    Currency Translation Changes</t>
  </si>
  <si>
    <t xml:space="preserve"> Non-Controlling Interests</t>
  </si>
  <si>
    <t>Short-Term Debt</t>
  </si>
  <si>
    <t>Long-Term Debt</t>
  </si>
  <si>
    <t>Total Debt</t>
  </si>
  <si>
    <t>Revenues</t>
  </si>
  <si>
    <t xml:space="preserve"> Revenues From Sale of Goods and Rendering of Services</t>
  </si>
  <si>
    <t xml:space="preserve">    Revenues From Sales</t>
  </si>
  <si>
    <t xml:space="preserve">    Revenues From Sales of Real Estate</t>
  </si>
  <si>
    <t xml:space="preserve">    Revenues From Rendering of Services</t>
  </si>
  <si>
    <t xml:space="preserve"> Other Income</t>
  </si>
  <si>
    <t xml:space="preserve">    Interest Income</t>
  </si>
  <si>
    <t xml:space="preserve">    Dividend Income</t>
  </si>
  <si>
    <t xml:space="preserve">    Gain on Disposal of Investments</t>
  </si>
  <si>
    <t xml:space="preserve">    Other Incomes - Others</t>
  </si>
  <si>
    <t xml:space="preserve"> Shares of Profits From Investments Accounted for Using the Equity Method</t>
  </si>
  <si>
    <t xml:space="preserve"> Total Revenues</t>
  </si>
  <si>
    <t>Expenses</t>
  </si>
  <si>
    <t xml:space="preserve"> Cost of Sale of Goods and Rendering of Services</t>
  </si>
  <si>
    <t xml:space="preserve">    Cost of Goods Sold</t>
  </si>
  <si>
    <t xml:space="preserve">    Cost of Sales of Property</t>
  </si>
  <si>
    <t xml:space="preserve">    Cost of Rendering of Services</t>
  </si>
  <si>
    <t xml:space="preserve"> Selling and Administrative Expenses</t>
  </si>
  <si>
    <t xml:space="preserve">    Administrative Expenses</t>
  </si>
  <si>
    <t xml:space="preserve"> Other Expenses</t>
  </si>
  <si>
    <t xml:space="preserve">    Loss on Disposal of Other Assets</t>
  </si>
  <si>
    <t xml:space="preserve"> Management and Directors' Remuneration</t>
  </si>
  <si>
    <t xml:space="preserve"> Shares of Losses From Investments Accounted for Using the Equity Method</t>
  </si>
  <si>
    <t xml:space="preserve"> Total Expenses</t>
  </si>
  <si>
    <t xml:space="preserve"> Profit (Loss) Before Finance Costs and Income Tax Expenses</t>
  </si>
  <si>
    <t xml:space="preserve"> Profit (Loss) Attributable to Non-Controlling Interests</t>
  </si>
  <si>
    <t xml:space="preserve"> Unrealised Gains (Losses) on Available-for-Sale Financial Assets</t>
  </si>
  <si>
    <t xml:space="preserve"> Exchange Differences on Translating Foreign Operations</t>
  </si>
  <si>
    <t xml:space="preserve"> Other Comprehensive Income - Others</t>
  </si>
  <si>
    <t xml:space="preserve">    Total Comprehensive Income Attributable to Non-Controlling Interests</t>
  </si>
  <si>
    <t xml:space="preserve"> Other Expenses (Edited)</t>
  </si>
  <si>
    <t xml:space="preserve"> Share of (Profit) Loss From Investments Accounted for Using the Equity Method</t>
  </si>
  <si>
    <t xml:space="preserve"> Unrealised (Gain) Loss on Foreign Currency Exchange</t>
  </si>
  <si>
    <t xml:space="preserve"> Impairment Loss of Fixed Assets (Reversal)</t>
  </si>
  <si>
    <t xml:space="preserve"> (Gain) Loss on Sales of Investments in Subsidiaries and Associates</t>
  </si>
  <si>
    <t xml:space="preserve"> (Gain) Loss on Disposal of Other Investments</t>
  </si>
  <si>
    <t xml:space="preserve"> (Gain) Loss on Disposal of Other Assets</t>
  </si>
  <si>
    <t xml:space="preserve"> (Gain) Loss on Fair Value Adjustments of Other Assets</t>
  </si>
  <si>
    <t xml:space="preserve"> Loss on Write-Off Fixed Assets</t>
  </si>
  <si>
    <t xml:space="preserve"> Loss on Write-Off Other Assets</t>
  </si>
  <si>
    <t xml:space="preserve">    (Increase) Decrease in Trade Account and Other Receivables - Other Parties</t>
  </si>
  <si>
    <t xml:space="preserve">    Increase (Decrease) in Other Receivables - Other Parties</t>
  </si>
  <si>
    <t xml:space="preserve">    (Increase) Decrease in Inventories</t>
  </si>
  <si>
    <t xml:space="preserve">    Increase (Decrease) in Trade Account and Other Payables - Other Parties</t>
  </si>
  <si>
    <t xml:space="preserve">    Increase (Decrease) in Trade Account and Other Payables - Related Parties</t>
  </si>
  <si>
    <t xml:space="preserve">    Increase (Decrease) in Other Payables - Other Parties</t>
  </si>
  <si>
    <t xml:space="preserve"> Dividend Received</t>
  </si>
  <si>
    <t xml:space="preserve">    Decrease in Long-Term Investments</t>
  </si>
  <si>
    <t xml:space="preserve"> (Increase) Decrease in Investment in Subsidiaries and Associates</t>
  </si>
  <si>
    <t xml:space="preserve">    (Increase) in Investment in Subsidiaries And/or Associates</t>
  </si>
  <si>
    <t xml:space="preserve">    Decrease in Investment in Subsidiaries And/or Associates</t>
  </si>
  <si>
    <t xml:space="preserve"> (Increase) Decrease in Other Investment</t>
  </si>
  <si>
    <t xml:space="preserve">    (Increase) in Other Investment</t>
  </si>
  <si>
    <t xml:space="preserve">    Decrease in Other Investment</t>
  </si>
  <si>
    <t xml:space="preserve"> (Increase) Decrease in Debt Instruments</t>
  </si>
  <si>
    <t xml:space="preserve">    (Increase) in Debt Instruments</t>
  </si>
  <si>
    <t xml:space="preserve"> (Increase) Decrease in Long-Term Loans - Related Parties</t>
  </si>
  <si>
    <t xml:space="preserve"> (Increase) Decrease in Other Loan - Related Parties</t>
  </si>
  <si>
    <t xml:space="preserve">    (Increase) in Other Loan - Related Parties</t>
  </si>
  <si>
    <t xml:space="preserve">    Decrease in Other Loan - Related Parties</t>
  </si>
  <si>
    <t xml:space="preserve"> (Increase) Decrease in Investment Properties</t>
  </si>
  <si>
    <t xml:space="preserve">    (Increase) in Investment Properties</t>
  </si>
  <si>
    <t xml:space="preserve">    Decrease in Investment Properties</t>
  </si>
  <si>
    <t xml:space="preserve"> Increase (Decrease) in Other Loans From Related Parties</t>
  </si>
  <si>
    <t xml:space="preserve">    Increase in Other Loans From Related Parties</t>
  </si>
  <si>
    <t xml:space="preserve">    (Decrease) in Other Loans From Related Parties</t>
  </si>
  <si>
    <t xml:space="preserve"> Increase (Decrease) in Other Loans to Other Parties</t>
  </si>
  <si>
    <t xml:space="preserve">    Increase in Other Loans to Other Parties</t>
  </si>
  <si>
    <t xml:space="preserve">    (Decrease) in Other Loans to Other Parties</t>
  </si>
  <si>
    <t xml:space="preserve"> Increase (Decrease) Differences on Financial Statements Translation</t>
  </si>
  <si>
    <t>Gross Profit</t>
  </si>
  <si>
    <t xml:space="preserve">    Selling Expenses</t>
  </si>
  <si>
    <t>cpn</t>
  </si>
  <si>
    <t>Liquidity Ratio</t>
  </si>
  <si>
    <t>ระยะเวลาเก็บหนี้เฉลี่ย</t>
  </si>
  <si>
    <t>ระยะเวลาขายสินค้าเฉลี่ย</t>
  </si>
  <si>
    <t>ระยะเวลาชำระหนี้เฉลี่ย</t>
  </si>
  <si>
    <t>Cash Cycle</t>
  </si>
  <si>
    <t>INCOME BREAKDOWN</t>
  </si>
  <si>
    <t>SHOPPING CENTER</t>
  </si>
  <si>
    <t>OFFICE BUILDING</t>
  </si>
  <si>
    <t>HOTEL</t>
  </si>
  <si>
    <t>RESIDENTIAL</t>
  </si>
  <si>
    <t>ENTERTAINMENT PARK</t>
  </si>
  <si>
    <t>FOOD &amp; BEVERAGE</t>
  </si>
  <si>
    <t>GRAND CANEL LAND</t>
  </si>
  <si>
    <t>PARTIAL BENEFIT</t>
  </si>
  <si>
    <t>OTHERS</t>
  </si>
  <si>
    <t>COST BREAKDOWN</t>
  </si>
  <si>
    <t>GROSS PROFIT BREAKDOWN</t>
  </si>
  <si>
    <t>Total</t>
  </si>
  <si>
    <t>MARKET SHARE (BANGKOK) (GROSS FLOOR AREA)</t>
  </si>
  <si>
    <t>THE MALL</t>
  </si>
  <si>
    <t>ROBINSON</t>
  </si>
  <si>
    <t>L&amp;H</t>
  </si>
  <si>
    <t>SEACON SQUARE</t>
  </si>
  <si>
    <t>SIAM PIWAT</t>
  </si>
  <si>
    <t>FUTURE PARK</t>
  </si>
  <si>
    <t>HYPER MARKET</t>
  </si>
  <si>
    <t xml:space="preserve">SHOPPING CENTERS </t>
  </si>
  <si>
    <t>BANGKOK</t>
  </si>
  <si>
    <t>PROVINCES</t>
  </si>
  <si>
    <t>HOTELS</t>
  </si>
  <si>
    <t>ROOMS</t>
  </si>
  <si>
    <t>RESIDENTIAL (MIXED-USE CONDOMINIUM)</t>
  </si>
  <si>
    <t>WATER PARK</t>
  </si>
  <si>
    <t>CENTRAL PARK</t>
  </si>
  <si>
    <t>THEME PARK</t>
  </si>
  <si>
    <t>Q3/2020</t>
  </si>
  <si>
    <t>Yearly/2020</t>
  </si>
  <si>
    <t xml:space="preserve"> Assets</t>
  </si>
  <si>
    <t xml:space="preserve"> Current Assets</t>
  </si>
  <si>
    <t xml:space="preserve">    Short-Term Investments - Net</t>
  </si>
  <si>
    <t xml:space="preserve">    Trade And Other Receivables - Current - Net</t>
  </si>
  <si>
    <t xml:space="preserve">      Other Parties</t>
  </si>
  <si>
    <t xml:space="preserve">      Related Parties</t>
  </si>
  <si>
    <t xml:space="preserve">      Other Current Receivables</t>
  </si>
  <si>
    <t xml:space="preserve">    Short-Term Loan And Interest Receivables</t>
  </si>
  <si>
    <t xml:space="preserve">    Inventories - Net</t>
  </si>
  <si>
    <t xml:space="preserve">    Derivative Assets - Current</t>
  </si>
  <si>
    <t xml:space="preserve">    Other Current Financial Assets</t>
  </si>
  <si>
    <t xml:space="preserve">      Other Current Financial Assets - Others</t>
  </si>
  <si>
    <t xml:space="preserve">    Other Tax Or Other Receivables Under Law And Regulations - Current</t>
  </si>
  <si>
    <t xml:space="preserve">      Other Tax Receivables</t>
  </si>
  <si>
    <t xml:space="preserve">    Other Current Assets</t>
  </si>
  <si>
    <t xml:space="preserve">      Other Current Assets - Others</t>
  </si>
  <si>
    <t xml:space="preserve">    Total Current Assets</t>
  </si>
  <si>
    <t xml:space="preserve"> Non-Current Assets</t>
  </si>
  <si>
    <t xml:space="preserve">    Trade And Other Receivables - Non-Current - Net</t>
  </si>
  <si>
    <t xml:space="preserve">    Long-Term Investments - Net (Amended Account)</t>
  </si>
  <si>
    <t xml:space="preserve">    Investment In Subsidiaries, Associates And Joint Ventures Using The Equity Method - Net</t>
  </si>
  <si>
    <t xml:space="preserve">    Investment In Subsidiaries, Associates And Joint Ventures Using Other Methods - Net</t>
  </si>
  <si>
    <t xml:space="preserve">    Derivative Assets - Non-Current</t>
  </si>
  <si>
    <t xml:space="preserve">    Other Non-Current Financial Assets</t>
  </si>
  <si>
    <t xml:space="preserve">      Other Non-Current Financial Assets - Others</t>
  </si>
  <si>
    <t xml:space="preserve">    Property, Plant And Equipment - Net</t>
  </si>
  <si>
    <t xml:space="preserve">    Intangible Assets - Net</t>
  </si>
  <si>
    <t xml:space="preserve">      Concession And Other Rights</t>
  </si>
  <si>
    <t xml:space="preserve">      Intangible Assets - Others</t>
  </si>
  <si>
    <t xml:space="preserve">    Goodwill - Net</t>
  </si>
  <si>
    <t xml:space="preserve">    Deferred Tax Assets</t>
  </si>
  <si>
    <t xml:space="preserve">    Other Non-Current Assets</t>
  </si>
  <si>
    <t xml:space="preserve">      Other Non-Current Assets - Others</t>
  </si>
  <si>
    <t xml:space="preserve">    Total Non-Current Assets</t>
  </si>
  <si>
    <t xml:space="preserve">    Total Assets</t>
  </si>
  <si>
    <t xml:space="preserve"> Liabilities</t>
  </si>
  <si>
    <t xml:space="preserve"> Current Liabilities</t>
  </si>
  <si>
    <t xml:space="preserve">    Bank Overdrafts And Short-Term Borrowings From Financial Institutions</t>
  </si>
  <si>
    <t xml:space="preserve">    Trade And Other Payables - Current</t>
  </si>
  <si>
    <t xml:space="preserve">      Other Current Payables</t>
  </si>
  <si>
    <t xml:space="preserve">    Accrued Expenses - Current</t>
  </si>
  <si>
    <t xml:space="preserve">    Short-Term Borrowings</t>
  </si>
  <si>
    <t xml:space="preserve">    Current Portion Of Long-Term Debts</t>
  </si>
  <si>
    <t xml:space="preserve">      Bonds</t>
  </si>
  <si>
    <t xml:space="preserve">      Current Portion Of Long-Term Debts - Others</t>
  </si>
  <si>
    <t xml:space="preserve">    Other Current Financial Liabilities</t>
  </si>
  <si>
    <t xml:space="preserve">      Other Current Financial Liabilities - Others</t>
  </si>
  <si>
    <t xml:space="preserve">    Contract Liabilities And Unearned Rental Income - Current</t>
  </si>
  <si>
    <t xml:space="preserve">      Deferred Revenue - Others</t>
  </si>
  <si>
    <t xml:space="preserve">      Contract Liabilities And Unearned Rental Income - Others</t>
  </si>
  <si>
    <t xml:space="preserve">    Current Portion Of Lease Liabilities</t>
  </si>
  <si>
    <t xml:space="preserve">    Short-Term Provisions</t>
  </si>
  <si>
    <t xml:space="preserve">    Income Tax Payable</t>
  </si>
  <si>
    <t xml:space="preserve">    Other Current Liabilities</t>
  </si>
  <si>
    <t xml:space="preserve">    Total Current Liabilities</t>
  </si>
  <si>
    <t xml:space="preserve"> Non-Current Liabilities</t>
  </si>
  <si>
    <t xml:space="preserve">    Trade And Other Payables - Non-Current</t>
  </si>
  <si>
    <t xml:space="preserve">      Other Non-Current Payables</t>
  </si>
  <si>
    <t xml:space="preserve">    Non-Current Portion Of Long-Term Debts</t>
  </si>
  <si>
    <t xml:space="preserve">      Non-Current Portion Of Long-Term Debts - Others</t>
  </si>
  <si>
    <t xml:space="preserve">    Non-Current Portion Of Lease Liabilities</t>
  </si>
  <si>
    <t xml:space="preserve">    Derivative Liabilities - Non-Current</t>
  </si>
  <si>
    <t xml:space="preserve">    Other Non-Current Financial Liabilities</t>
  </si>
  <si>
    <t xml:space="preserve">      Other Non-Current Financial Liabilities - Others</t>
  </si>
  <si>
    <t xml:space="preserve">    Provisions For Employee Benefit Obligations - Non-Current</t>
  </si>
  <si>
    <t xml:space="preserve">    Deferred Tax Liabilities</t>
  </si>
  <si>
    <t xml:space="preserve">    Other Non-Current Liabilities</t>
  </si>
  <si>
    <t xml:space="preserve">    Total Non-Current Liabilities</t>
  </si>
  <si>
    <t xml:space="preserve">    Total Liabilities</t>
  </si>
  <si>
    <t xml:space="preserve"> Equity</t>
  </si>
  <si>
    <t xml:space="preserve">    Authorised Share Capital</t>
  </si>
  <si>
    <t xml:space="preserve">      Authorised Ordinary Shares</t>
  </si>
  <si>
    <t xml:space="preserve">    Issued And Paid-Up Share Capital</t>
  </si>
  <si>
    <t xml:space="preserve">      Paid-Up Ordinary Shares</t>
  </si>
  <si>
    <t xml:space="preserve">    Premium (Discount) On Share Capital</t>
  </si>
  <si>
    <t xml:space="preserve">      Premium (Discount) On Ordinary Shares</t>
  </si>
  <si>
    <t xml:space="preserve">    Retained Earnings (Deficits)</t>
  </si>
  <si>
    <t xml:space="preserve">      Retained Earnings - Appropriated</t>
  </si>
  <si>
    <t xml:space="preserve">        Legal And Statutory Reserves</t>
  </si>
  <si>
    <t xml:space="preserve">      Retained Earnings (Deficits) - Unappropriated</t>
  </si>
  <si>
    <t xml:space="preserve">    Other Components Of Equity</t>
  </si>
  <si>
    <t xml:space="preserve">      Surplus (Deficits)</t>
  </si>
  <si>
    <t xml:space="preserve">        Surplus (Deficits) From Changes In Interest In Subsidiaries</t>
  </si>
  <si>
    <t xml:space="preserve">        Surplus (Deficits) - Others</t>
  </si>
  <si>
    <t xml:space="preserve">      Share Subscription Received In Advance</t>
  </si>
  <si>
    <t xml:space="preserve">      Other Components Of Equity - Others</t>
  </si>
  <si>
    <t xml:space="preserve">    Equity Attributable To Owners Of The Parent</t>
  </si>
  <si>
    <t xml:space="preserve">    Non-Controlling Interests</t>
  </si>
  <si>
    <t xml:space="preserve">    Total Equity</t>
  </si>
  <si>
    <t xml:space="preserve">    Total Liabilities And Equity</t>
  </si>
  <si>
    <t>Q4/2020</t>
  </si>
  <si>
    <t xml:space="preserve"> Statement Of Comprehensive Income</t>
  </si>
  <si>
    <t xml:space="preserve"> Revenue</t>
  </si>
  <si>
    <t xml:space="preserve">    Revenue From Operations</t>
  </si>
  <si>
    <t xml:space="preserve">      Revenue From Sales And Rendering Services</t>
  </si>
  <si>
    <t xml:space="preserve">      Revenue From Sales</t>
  </si>
  <si>
    <t xml:space="preserve">      Revenue From Rendering Services</t>
  </si>
  <si>
    <t xml:space="preserve">    Interest And Dividend Income</t>
  </si>
  <si>
    <t xml:space="preserve">      Interest Income</t>
  </si>
  <si>
    <t xml:space="preserve">    Total Revenue</t>
  </si>
  <si>
    <t xml:space="preserve"> Cost And Expenses</t>
  </si>
  <si>
    <t xml:space="preserve">    Costs</t>
  </si>
  <si>
    <t xml:space="preserve">      Cost Of Sales</t>
  </si>
  <si>
    <t xml:space="preserve">      Cost Of Rendering Services</t>
  </si>
  <si>
    <t xml:space="preserve">    Selling And Administrative Expenses</t>
  </si>
  <si>
    <t xml:space="preserve">      Selling Expenses</t>
  </si>
  <si>
    <t xml:space="preserve">      Administrative Expenses</t>
  </si>
  <si>
    <t xml:space="preserve">    Management And Directors' Remuneration</t>
  </si>
  <si>
    <t xml:space="preserve">    (Reversal Of) Loss On Impairment</t>
  </si>
  <si>
    <t xml:space="preserve">    Total Cost And Expenses</t>
  </si>
  <si>
    <t xml:space="preserve">    Share Of Profit (Loss) From Investments Accounted For Using The Equity Method</t>
  </si>
  <si>
    <t xml:space="preserve">    Other Gains (Losses)</t>
  </si>
  <si>
    <t xml:space="preserve">      Gains (Losses) On Foreign Currency Exchange</t>
  </si>
  <si>
    <t xml:space="preserve">      Gains (Losses) From Financial Instruments Measured At Fair Value Through Profit Or Loss</t>
  </si>
  <si>
    <t xml:space="preserve">    Profit (Loss) Before Finance Costs And Income Tax Expense</t>
  </si>
  <si>
    <t xml:space="preserve">    Finance Costs</t>
  </si>
  <si>
    <t xml:space="preserve">    Income Tax Expense</t>
  </si>
  <si>
    <t xml:space="preserve">    Profit (Loss) For The Period From Continuing Operations</t>
  </si>
  <si>
    <t xml:space="preserve">    Net Profit (Loss) For The Period</t>
  </si>
  <si>
    <t xml:space="preserve"> Other Comprehensive Income</t>
  </si>
  <si>
    <t xml:space="preserve">    Net Profit (Loss) For The Period / Profit (Loss) For The Period From Continuing Operations</t>
  </si>
  <si>
    <t xml:space="preserve"> Items That Will Be Subsequently Reclassified To Profit Or Loss</t>
  </si>
  <si>
    <t xml:space="preserve">    Gains (Losses) On Investment In Debt Instruments Measured At Fair Value Through Other Comprehensive Income</t>
  </si>
  <si>
    <t xml:space="preserve">    Gains (Losses) On Cash Flow Hedges</t>
  </si>
  <si>
    <t xml:space="preserve">    Currency Translation Adjustments</t>
  </si>
  <si>
    <t xml:space="preserve">    Other Comprehensive Income That Will Be Subsequently Reclassified To Profit Or Loss</t>
  </si>
  <si>
    <t xml:space="preserve">    Income Taxes Relating To Items That Will Be Subsequently Reclassified To Profit Or Loss</t>
  </si>
  <si>
    <t xml:space="preserve"> Items That Will Not Be Subsequently Reclassified To Profit Or Loss</t>
  </si>
  <si>
    <t xml:space="preserve">    Remeasurement Of Employee Benefit Obligations</t>
  </si>
  <si>
    <t xml:space="preserve">    Other Comprehensive Income (Expense) - Net Of Tax</t>
  </si>
  <si>
    <t xml:space="preserve">    Total Comprehensive Income (Expense) For The Period</t>
  </si>
  <si>
    <t xml:space="preserve"> Net Profit (Loss) Attributable To :</t>
  </si>
  <si>
    <t xml:space="preserve">    Net Profit (Loss) Attributable To : Owners Of The Parent</t>
  </si>
  <si>
    <t xml:space="preserve">    Net Profit (Loss) Attributable To : Non-Controlling Interests</t>
  </si>
  <si>
    <t xml:space="preserve"> Total Comprehensive Income (Expense) Attributable To :</t>
  </si>
  <si>
    <t xml:space="preserve">    Total Comprehensive Income (Expense) Attributable To : Owners Of The Parent</t>
  </si>
  <si>
    <t xml:space="preserve">    Total Comprehensive Income (Expense) Attributable To : Non-Controlling Interests</t>
  </si>
  <si>
    <t xml:space="preserve">    Basic Earnings (Loss) Per Share (Baht/Share)</t>
  </si>
  <si>
    <t xml:space="preserve">    Diluted Earnings (Loss) Per Share (Baht/Share)</t>
  </si>
  <si>
    <t xml:space="preserve"> Net Cash From Operating Activities</t>
  </si>
  <si>
    <t xml:space="preserve">    Net Profit (Loss) Attributable To Owners Of The Parent For The Period</t>
  </si>
  <si>
    <t xml:space="preserve">    Profit (Loss) Before Finance Costs And/Or Income Tax Expense</t>
  </si>
  <si>
    <t xml:space="preserve">    Depreciation And Amortisation</t>
  </si>
  <si>
    <t xml:space="preserve">      Depreciation</t>
  </si>
  <si>
    <t xml:space="preserve">      Amortisation</t>
  </si>
  <si>
    <t xml:space="preserve">    (Reversal Of) Expected Credit Losses</t>
  </si>
  <si>
    <t xml:space="preserve">    Share Of (Profit) Loss From Investments Accounted For Using The Equity Method</t>
  </si>
  <si>
    <t xml:space="preserve">    (Gains) Losses On Foreign Currency Exchange</t>
  </si>
  <si>
    <t xml:space="preserve">    (Gains) Losses On Disposal Of Investment In Subsidiaries, Associates And Joint Ventures</t>
  </si>
  <si>
    <t xml:space="preserve">    (Gains) Losses On Disposal Of Other Investments</t>
  </si>
  <si>
    <t xml:space="preserve">    (Gains) Losses On Fair Value Adjustments Of Investments</t>
  </si>
  <si>
    <t xml:space="preserve">    (Gains) Losses On Disposal And Write-Off Of Fixed Assets</t>
  </si>
  <si>
    <t xml:space="preserve">      (Gains) Losses On Disposal Of Fixed Assets</t>
  </si>
  <si>
    <t xml:space="preserve">      Loss On Write-Off Of Fixed Assets</t>
  </si>
  <si>
    <t xml:space="preserve">    (Gains) Losses On Disposal And Write-Off Of Other Assets</t>
  </si>
  <si>
    <t xml:space="preserve">      (Gains) Losses On Disposal Of Other Assets</t>
  </si>
  <si>
    <t xml:space="preserve">    (Reversal Of) Impairment Loss Of Fixed Assets</t>
  </si>
  <si>
    <t xml:space="preserve">    (Reversal Of) Loss On Impairment From Investments In Subsidiaries, Associates And Joint Ventures</t>
  </si>
  <si>
    <t xml:space="preserve">    (Reversal Of) Impairment Loss Of Other Assets</t>
  </si>
  <si>
    <t xml:space="preserve">    Other Reconciliation Items</t>
  </si>
  <si>
    <t xml:space="preserve">    Cash Flows From (Used In) Operations Before Changes In Operating Assets And Liabilities</t>
  </si>
  <si>
    <t xml:space="preserve"> (Increase) Decrease In Operating Assets</t>
  </si>
  <si>
    <t xml:space="preserve">    (Increase) Decrease In Trade And Other Receivables</t>
  </si>
  <si>
    <t xml:space="preserve">    (Increase) Decrease In Inventories</t>
  </si>
  <si>
    <t xml:space="preserve">    (Increase) Decrease In Other Operating Assets</t>
  </si>
  <si>
    <t xml:space="preserve"> Increase (Decrease) In Operating Liabilities</t>
  </si>
  <si>
    <t xml:space="preserve">    Increase (Decrease) In Trade And Other Payables</t>
  </si>
  <si>
    <t xml:space="preserve">    Increase (Decrease) In Other Operating Liabilities</t>
  </si>
  <si>
    <t xml:space="preserve">    Cash Generated From (Used In) Operations</t>
  </si>
  <si>
    <t xml:space="preserve">    Income Tax (Paid) Received</t>
  </si>
  <si>
    <t xml:space="preserve">    Net Cash From (Used In) Operating Activities</t>
  </si>
  <si>
    <t xml:space="preserve"> Net Cash From Investing Activities</t>
  </si>
  <si>
    <t xml:space="preserve">    (Increase) Decrease In Short-Term Investments</t>
  </si>
  <si>
    <t xml:space="preserve">    Proceeds From Investment</t>
  </si>
  <si>
    <t xml:space="preserve">    Purchase Of Investments</t>
  </si>
  <si>
    <t xml:space="preserve">    Payment For Purchase Of Investment In Subsidiaries, Associates And Joint Ventures</t>
  </si>
  <si>
    <t xml:space="preserve">    (Increase) Decrease In Short-Term Loan Receivables</t>
  </si>
  <si>
    <t xml:space="preserve">      (Increase) Decrease In Short-Term Loan Receivables - Other Parties</t>
  </si>
  <si>
    <t xml:space="preserve">      (Increase) Decrease In Short-Term Loan Receivables - Related Parties</t>
  </si>
  <si>
    <t xml:space="preserve">    Proceeds From Disposal Of Fixed Assets</t>
  </si>
  <si>
    <t xml:space="preserve">      Property, Plant And Equipment</t>
  </si>
  <si>
    <t xml:space="preserve">    Payment For Purchase Of Fixed Assets</t>
  </si>
  <si>
    <t xml:space="preserve">      Intangible Assets</t>
  </si>
  <si>
    <t xml:space="preserve">    Payment For Acquisition Of Assets Under Concession Agreements</t>
  </si>
  <si>
    <t xml:space="preserve">    Other Items (Investing Activities)</t>
  </si>
  <si>
    <t xml:space="preserve">    Net Cash From (Used In) Investing Activities</t>
  </si>
  <si>
    <t xml:space="preserve"> Net Cash From Financing Activities</t>
  </si>
  <si>
    <t xml:space="preserve">    Increase (Decrease) In Bank Overdrafts And Short-Term Borrowings - Financial Institutions</t>
  </si>
  <si>
    <t xml:space="preserve">    Increase (Decrease) In Short-Term Borrowings</t>
  </si>
  <si>
    <t xml:space="preserve">      Increase (Decrease) In Short-Term Borrowings - Related Parties</t>
  </si>
  <si>
    <t xml:space="preserve">    Proceeds From Borrowings</t>
  </si>
  <si>
    <t xml:space="preserve">      Proceeds From Long-Term Borrowings</t>
  </si>
  <si>
    <t xml:space="preserve">        Proceeds From Long-Term Borrowings - Financial Institutions</t>
  </si>
  <si>
    <t xml:space="preserve">        Proceeds From Long-Term Borrowings - Related Parties</t>
  </si>
  <si>
    <t xml:space="preserve">        Proceeds From Long-Term Borrowings - Other Parties</t>
  </si>
  <si>
    <t xml:space="preserve">    Repayments On Borrowings</t>
  </si>
  <si>
    <t xml:space="preserve">      Repayments On Short-Term Borrowings</t>
  </si>
  <si>
    <t xml:space="preserve">        Repayments On Short-Term Borrowings - Financial Institutions</t>
  </si>
  <si>
    <t xml:space="preserve">      Repayments On Long-Term Borrowings</t>
  </si>
  <si>
    <t xml:space="preserve">        Repayments On Long-Term Borrowings - Financial Institutions</t>
  </si>
  <si>
    <t xml:space="preserve">        Repayments On Long-Term Borrowings - Other Parties</t>
  </si>
  <si>
    <t xml:space="preserve">    Repayments On Lease Liabilities</t>
  </si>
  <si>
    <t xml:space="preserve">    Repayments On Debt Instruments</t>
  </si>
  <si>
    <t xml:space="preserve">    Proceeds From Issuance Of Equity Instruments</t>
  </si>
  <si>
    <t xml:space="preserve">    Proceeds From Share Subscription Received In Advance</t>
  </si>
  <si>
    <t xml:space="preserve">    Dividend Paid</t>
  </si>
  <si>
    <t xml:space="preserve">    Interest Paid</t>
  </si>
  <si>
    <t xml:space="preserve">    Other Items (Financing Activities)</t>
  </si>
  <si>
    <t xml:space="preserve">    Net Cash From (Used In) Financing Activities</t>
  </si>
  <si>
    <t xml:space="preserve">    Net Increase (Decrease) In Cash And Cash Equivalent</t>
  </si>
  <si>
    <t xml:space="preserve">    Effect Of Exchange Rate Changes On Cash And Cash Equivalents</t>
  </si>
  <si>
    <t xml:space="preserve">    Cash And Cash Equivalents, Beginning Balance</t>
  </si>
  <si>
    <t xml:space="preserve">    Cash And Cash Equivalents, Ending Balance</t>
  </si>
  <si>
    <t>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</si>
</sst>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.00_);_(* \(#,##0.00\);_(* &quot;-&quot;??_);_(@_)"/>
    <numFmt numFmtId="188" formatCode="#,##0,;\-#,##0,"/>
    <numFmt numFmtId="189" formatCode="0.0%"/>
    <numFmt numFmtId="190" formatCode="_(* #,##0_);_(* \(#,##0\);_(* &quot;-&quot;??_);_(@_)"/>
  </numFmts>
  <fonts count="19" x14ac:knownFonts="1">
    <font>
      <sz val="11"/>
      <color rgb="FF000000"/>
      <name val="Century Gothic"/>
    </font>
    <font>
      <b/>
      <sz val="12"/>
      <color rgb="FF000000"/>
      <name val="Arial"/>
    </font>
    <font>
      <sz val="11"/>
      <color rgb="FF000000"/>
      <name val="Arial"/>
    </font>
    <font>
      <sz val="12"/>
      <color rgb="FF8A8A8A"/>
      <name val="Arial"/>
    </font>
    <font>
      <sz val="12"/>
      <color rgb="FFFF0000"/>
      <name val="Arial"/>
    </font>
    <font>
      <sz val="12"/>
      <color rgb="FFFFA500"/>
      <name val="Arial"/>
    </font>
    <font>
      <u/>
      <sz val="11"/>
      <color rgb="FF0000FF"/>
      <name val="Century Gothic"/>
    </font>
    <font>
      <sz val="12"/>
      <color rgb="FF008000"/>
      <name val="Arial"/>
    </font>
    <font>
      <b/>
      <u/>
      <sz val="11"/>
      <color rgb="FF0000FF"/>
      <name val="Century Gothic"/>
    </font>
    <font>
      <sz val="11"/>
      <color theme="1"/>
      <name val="Calibri"/>
    </font>
    <font>
      <sz val="11"/>
      <color rgb="FF333333"/>
      <name val="Helvetica"/>
    </font>
    <font>
      <b/>
      <sz val="11"/>
      <color rgb="FFFFFFFF"/>
      <name val="Century Gothic"/>
    </font>
    <font>
      <b/>
      <sz val="11"/>
      <color rgb="FF000000"/>
      <name val="Century Gothic"/>
    </font>
    <font>
      <sz val="11"/>
      <color rgb="FFFFFFFF"/>
      <name val="Century Gothic"/>
    </font>
    <font>
      <b/>
      <sz val="11"/>
      <color rgb="FF00B050"/>
      <name val="Century Gothic"/>
    </font>
    <font>
      <sz val="11"/>
      <name val="Century Gothic"/>
    </font>
    <font>
      <sz val="11"/>
      <color rgb="FF00B050"/>
      <name val="Century Gothic"/>
    </font>
    <font>
      <b/>
      <sz val="11"/>
      <color rgb="FFFF0000"/>
      <name val="Century Gothic"/>
    </font>
    <font>
      <sz val="11"/>
      <color rgb="FFFF0000"/>
      <name val="Century Gothic"/>
    </font>
  </fonts>
  <fills count="12">
    <fill>
      <patternFill patternType="none"/>
    </fill>
    <fill>
      <patternFill patternType="gray125"/>
    </fill>
    <fill>
      <patternFill patternType="solid">
        <fgColor rgb="FFEAF0FE"/>
        <bgColor rgb="FFEAF0FE"/>
      </patternFill>
    </fill>
    <fill>
      <patternFill patternType="solid">
        <fgColor rgb="FF0070C0"/>
        <bgColor rgb="FF0070C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D6E3BC"/>
        <bgColor rgb="FFD6E3BC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Font="1"/>
    <xf numFmtId="0" fontId="9" fillId="0" borderId="0" xfId="0" applyFont="1" applyAlignment="1"/>
    <xf numFmtId="0" fontId="10" fillId="2" borderId="0" xfId="0" applyFont="1" applyFill="1" applyAlignment="1">
      <alignment horizontal="right"/>
    </xf>
    <xf numFmtId="0" fontId="11" fillId="3" borderId="1" xfId="0" applyFont="1" applyFill="1" applyBorder="1"/>
    <xf numFmtId="0" fontId="12" fillId="0" borderId="0" xfId="0" applyFont="1"/>
    <xf numFmtId="187" fontId="0" fillId="0" borderId="0" xfId="0" applyNumberFormat="1" applyFont="1"/>
    <xf numFmtId="0" fontId="13" fillId="3" borderId="1" xfId="0" applyFont="1" applyFill="1" applyBorder="1"/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Font="1" applyBorder="1"/>
    <xf numFmtId="10" fontId="14" fillId="0" borderId="0" xfId="0" applyNumberFormat="1" applyFont="1"/>
    <xf numFmtId="188" fontId="12" fillId="0" borderId="5" xfId="0" applyNumberFormat="1" applyFont="1" applyBorder="1"/>
    <xf numFmtId="188" fontId="12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89" fontId="12" fillId="0" borderId="6" xfId="0" applyNumberFormat="1" applyFont="1" applyBorder="1"/>
    <xf numFmtId="189" fontId="12" fillId="0" borderId="0" xfId="0" applyNumberFormat="1" applyFont="1" applyAlignment="1">
      <alignment horizontal="left"/>
    </xf>
    <xf numFmtId="189" fontId="0" fillId="0" borderId="0" xfId="0" applyNumberFormat="1" applyFont="1"/>
    <xf numFmtId="187" fontId="12" fillId="0" borderId="10" xfId="0" applyNumberFormat="1" applyFont="1" applyBorder="1"/>
    <xf numFmtId="0" fontId="0" fillId="0" borderId="6" xfId="0" applyFont="1" applyBorder="1"/>
    <xf numFmtId="0" fontId="14" fillId="0" borderId="0" xfId="0" applyFont="1"/>
    <xf numFmtId="188" fontId="12" fillId="0" borderId="10" xfId="0" applyNumberFormat="1" applyFont="1" applyBorder="1"/>
    <xf numFmtId="189" fontId="14" fillId="0" borderId="0" xfId="0" applyNumberFormat="1" applyFont="1"/>
    <xf numFmtId="188" fontId="0" fillId="0" borderId="0" xfId="0" applyNumberFormat="1" applyFont="1"/>
    <xf numFmtId="188" fontId="12" fillId="0" borderId="11" xfId="0" applyNumberFormat="1" applyFont="1" applyBorder="1"/>
    <xf numFmtId="189" fontId="12" fillId="0" borderId="12" xfId="0" applyNumberFormat="1" applyFont="1" applyBorder="1"/>
    <xf numFmtId="189" fontId="12" fillId="0" borderId="13" xfId="0" applyNumberFormat="1" applyFont="1" applyBorder="1"/>
    <xf numFmtId="188" fontId="12" fillId="0" borderId="6" xfId="0" applyNumberFormat="1" applyFont="1" applyBorder="1"/>
    <xf numFmtId="189" fontId="12" fillId="0" borderId="17" xfId="0" applyNumberFormat="1" applyFont="1" applyBorder="1"/>
    <xf numFmtId="189" fontId="12" fillId="0" borderId="0" xfId="0" applyNumberFormat="1" applyFont="1"/>
    <xf numFmtId="189" fontId="12" fillId="0" borderId="18" xfId="0" applyNumberFormat="1" applyFont="1" applyBorder="1"/>
    <xf numFmtId="188" fontId="12" fillId="0" borderId="2" xfId="0" applyNumberFormat="1" applyFont="1" applyBorder="1"/>
    <xf numFmtId="187" fontId="12" fillId="0" borderId="6" xfId="0" applyNumberFormat="1" applyFont="1" applyBorder="1"/>
    <xf numFmtId="10" fontId="16" fillId="0" borderId="0" xfId="0" applyNumberFormat="1" applyFont="1"/>
    <xf numFmtId="190" fontId="0" fillId="0" borderId="0" xfId="0" applyNumberFormat="1" applyFont="1" applyAlignment="1">
      <alignment horizontal="left"/>
    </xf>
    <xf numFmtId="10" fontId="12" fillId="0" borderId="10" xfId="0" applyNumberFormat="1" applyFont="1" applyBorder="1"/>
    <xf numFmtId="187" fontId="16" fillId="0" borderId="0" xfId="0" applyNumberFormat="1" applyFont="1"/>
    <xf numFmtId="187" fontId="0" fillId="0" borderId="0" xfId="0" applyNumberFormat="1" applyFont="1" applyAlignment="1">
      <alignment horizontal="left"/>
    </xf>
    <xf numFmtId="10" fontId="0" fillId="0" borderId="5" xfId="0" applyNumberFormat="1" applyFont="1" applyBorder="1"/>
    <xf numFmtId="10" fontId="0" fillId="0" borderId="0" xfId="0" applyNumberFormat="1" applyFont="1"/>
    <xf numFmtId="10" fontId="0" fillId="0" borderId="5" xfId="0" applyNumberFormat="1" applyFont="1" applyBorder="1" applyAlignment="1">
      <alignment horizontal="right"/>
    </xf>
    <xf numFmtId="10" fontId="0" fillId="0" borderId="0" xfId="0" applyNumberFormat="1" applyFont="1" applyAlignment="1">
      <alignment horizontal="left"/>
    </xf>
    <xf numFmtId="9" fontId="0" fillId="0" borderId="5" xfId="0" applyNumberFormat="1" applyFont="1" applyBorder="1"/>
    <xf numFmtId="9" fontId="0" fillId="0" borderId="0" xfId="0" applyNumberFormat="1" applyFont="1"/>
    <xf numFmtId="9" fontId="0" fillId="0" borderId="5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left"/>
    </xf>
    <xf numFmtId="187" fontId="12" fillId="0" borderId="5" xfId="0" applyNumberFormat="1" applyFont="1" applyBorder="1"/>
    <xf numFmtId="187" fontId="12" fillId="0" borderId="0" xfId="0" applyNumberFormat="1" applyFont="1"/>
    <xf numFmtId="187" fontId="12" fillId="0" borderId="5" xfId="0" applyNumberFormat="1" applyFont="1" applyBorder="1" applyAlignment="1">
      <alignment horizontal="right"/>
    </xf>
    <xf numFmtId="187" fontId="14" fillId="0" borderId="0" xfId="0" applyNumberFormat="1" applyFont="1"/>
    <xf numFmtId="187" fontId="12" fillId="0" borderId="0" xfId="0" applyNumberFormat="1" applyFont="1" applyAlignment="1">
      <alignment horizontal="left"/>
    </xf>
    <xf numFmtId="187" fontId="14" fillId="0" borderId="10" xfId="0" applyNumberFormat="1" applyFont="1" applyBorder="1"/>
    <xf numFmtId="187" fontId="14" fillId="0" borderId="22" xfId="0" applyNumberFormat="1" applyFont="1" applyBorder="1"/>
    <xf numFmtId="187" fontId="14" fillId="0" borderId="10" xfId="0" applyNumberFormat="1" applyFont="1" applyBorder="1" applyAlignment="1">
      <alignment horizontal="right"/>
    </xf>
    <xf numFmtId="187" fontId="14" fillId="0" borderId="0" xfId="0" applyNumberFormat="1" applyFont="1" applyAlignment="1">
      <alignment horizontal="left"/>
    </xf>
    <xf numFmtId="0" fontId="17" fillId="0" borderId="0" xfId="0" applyFont="1"/>
    <xf numFmtId="187" fontId="17" fillId="0" borderId="5" xfId="0" applyNumberFormat="1" applyFont="1" applyBorder="1"/>
    <xf numFmtId="187" fontId="17" fillId="0" borderId="0" xfId="0" applyNumberFormat="1" applyFont="1"/>
    <xf numFmtId="187" fontId="17" fillId="0" borderId="5" xfId="0" applyNumberFormat="1" applyFont="1" applyBorder="1" applyAlignment="1">
      <alignment horizontal="right"/>
    </xf>
    <xf numFmtId="10" fontId="17" fillId="0" borderId="0" xfId="0" applyNumberFormat="1" applyFont="1"/>
    <xf numFmtId="187" fontId="17" fillId="0" borderId="0" xfId="0" applyNumberFormat="1" applyFont="1" applyAlignment="1">
      <alignment horizontal="left"/>
    </xf>
    <xf numFmtId="187" fontId="12" fillId="0" borderId="11" xfId="0" applyNumberFormat="1" applyFont="1" applyBorder="1"/>
    <xf numFmtId="187" fontId="12" fillId="0" borderId="23" xfId="0" applyNumberFormat="1" applyFont="1" applyBorder="1"/>
    <xf numFmtId="187" fontId="12" fillId="0" borderId="11" xfId="0" applyNumberFormat="1" applyFont="1" applyBorder="1" applyAlignment="1">
      <alignment horizontal="right"/>
    </xf>
    <xf numFmtId="187" fontId="0" fillId="0" borderId="10" xfId="0" applyNumberFormat="1" applyFont="1" applyBorder="1"/>
    <xf numFmtId="187" fontId="0" fillId="0" borderId="22" xfId="0" applyNumberFormat="1" applyFont="1" applyBorder="1"/>
    <xf numFmtId="187" fontId="0" fillId="0" borderId="10" xfId="0" applyNumberFormat="1" applyFont="1" applyBorder="1" applyAlignment="1">
      <alignment horizontal="right"/>
    </xf>
    <xf numFmtId="0" fontId="0" fillId="0" borderId="5" xfId="0" applyFont="1" applyBorder="1"/>
    <xf numFmtId="187" fontId="0" fillId="0" borderId="5" xfId="0" applyNumberFormat="1" applyFont="1" applyBorder="1"/>
    <xf numFmtId="187" fontId="0" fillId="0" borderId="5" xfId="0" applyNumberFormat="1" applyFont="1" applyBorder="1" applyAlignment="1">
      <alignment horizontal="right"/>
    </xf>
    <xf numFmtId="9" fontId="12" fillId="0" borderId="5" xfId="0" applyNumberFormat="1" applyFont="1" applyBorder="1"/>
    <xf numFmtId="9" fontId="12" fillId="0" borderId="0" xfId="0" applyNumberFormat="1" applyFont="1"/>
    <xf numFmtId="9" fontId="12" fillId="0" borderId="5" xfId="0" applyNumberFormat="1" applyFont="1" applyBorder="1" applyAlignment="1">
      <alignment horizontal="right"/>
    </xf>
    <xf numFmtId="9" fontId="12" fillId="0" borderId="0" xfId="0" applyNumberFormat="1" applyFont="1" applyAlignment="1">
      <alignment horizontal="left"/>
    </xf>
    <xf numFmtId="9" fontId="0" fillId="0" borderId="11" xfId="0" applyNumberFormat="1" applyFont="1" applyBorder="1"/>
    <xf numFmtId="9" fontId="0" fillId="0" borderId="23" xfId="0" applyNumberFormat="1" applyFont="1" applyBorder="1"/>
    <xf numFmtId="9" fontId="12" fillId="0" borderId="11" xfId="0" applyNumberFormat="1" applyFont="1" applyBorder="1"/>
    <xf numFmtId="9" fontId="12" fillId="0" borderId="23" xfId="0" applyNumberFormat="1" applyFont="1" applyBorder="1"/>
    <xf numFmtId="9" fontId="12" fillId="0" borderId="11" xfId="0" applyNumberFormat="1" applyFont="1" applyBorder="1" applyAlignment="1">
      <alignment horizontal="right"/>
    </xf>
    <xf numFmtId="187" fontId="12" fillId="0" borderId="12" xfId="0" applyNumberFormat="1" applyFont="1" applyBorder="1"/>
    <xf numFmtId="187" fontId="12" fillId="0" borderId="22" xfId="0" applyNumberFormat="1" applyFont="1" applyBorder="1"/>
    <xf numFmtId="187" fontId="12" fillId="0" borderId="13" xfId="0" applyNumberFormat="1" applyFont="1" applyBorder="1"/>
    <xf numFmtId="187" fontId="12" fillId="0" borderId="18" xfId="0" applyNumberFormat="1" applyFont="1" applyBorder="1"/>
    <xf numFmtId="0" fontId="12" fillId="0" borderId="17" xfId="0" applyFont="1" applyBorder="1"/>
    <xf numFmtId="190" fontId="14" fillId="0" borderId="0" xfId="0" applyNumberFormat="1" applyFont="1"/>
    <xf numFmtId="9" fontId="14" fillId="0" borderId="18" xfId="0" applyNumberFormat="1" applyFont="1" applyBorder="1"/>
    <xf numFmtId="190" fontId="14" fillId="0" borderId="0" xfId="0" applyNumberFormat="1" applyFont="1" applyAlignment="1">
      <alignment horizontal="left"/>
    </xf>
    <xf numFmtId="189" fontId="14" fillId="0" borderId="24" xfId="0" applyNumberFormat="1" applyFont="1" applyBorder="1"/>
    <xf numFmtId="189" fontId="14" fillId="0" borderId="23" xfId="0" applyNumberFormat="1" applyFont="1" applyBorder="1"/>
    <xf numFmtId="189" fontId="14" fillId="0" borderId="25" xfId="0" applyNumberFormat="1" applyFont="1" applyBorder="1"/>
    <xf numFmtId="189" fontId="14" fillId="0" borderId="0" xfId="0" applyNumberFormat="1" applyFont="1" applyAlignment="1">
      <alignment horizontal="left"/>
    </xf>
    <xf numFmtId="187" fontId="12" fillId="0" borderId="17" xfId="0" applyNumberFormat="1" applyFont="1" applyBorder="1"/>
    <xf numFmtId="189" fontId="14" fillId="0" borderId="18" xfId="0" applyNumberFormat="1" applyFont="1" applyBorder="1"/>
    <xf numFmtId="0" fontId="12" fillId="0" borderId="12" xfId="0" applyFont="1" applyBorder="1"/>
    <xf numFmtId="0" fontId="12" fillId="0" borderId="22" xfId="0" applyFont="1" applyBorder="1"/>
    <xf numFmtId="10" fontId="12" fillId="0" borderId="0" xfId="0" applyNumberFormat="1" applyFont="1"/>
    <xf numFmtId="190" fontId="12" fillId="0" borderId="0" xfId="0" applyNumberFormat="1" applyFont="1"/>
    <xf numFmtId="190" fontId="0" fillId="0" borderId="0" xfId="0" applyNumberFormat="1" applyFont="1"/>
    <xf numFmtId="190" fontId="0" fillId="0" borderId="12" xfId="0" applyNumberFormat="1" applyFont="1" applyBorder="1"/>
    <xf numFmtId="190" fontId="0" fillId="0" borderId="22" xfId="0" applyNumberFormat="1" applyFont="1" applyBorder="1"/>
    <xf numFmtId="190" fontId="16" fillId="0" borderId="22" xfId="0" applyNumberFormat="1" applyFont="1" applyBorder="1"/>
    <xf numFmtId="190" fontId="16" fillId="0" borderId="13" xfId="0" applyNumberFormat="1" applyFont="1" applyBorder="1"/>
    <xf numFmtId="190" fontId="0" fillId="0" borderId="17" xfId="0" applyNumberFormat="1" applyFont="1" applyBorder="1"/>
    <xf numFmtId="190" fontId="16" fillId="0" borderId="0" xfId="0" applyNumberFormat="1" applyFont="1"/>
    <xf numFmtId="190" fontId="0" fillId="0" borderId="18" xfId="0" applyNumberFormat="1" applyFont="1" applyBorder="1"/>
    <xf numFmtId="190" fontId="12" fillId="0" borderId="2" xfId="0" applyNumberFormat="1" applyFont="1" applyBorder="1"/>
    <xf numFmtId="190" fontId="12" fillId="0" borderId="3" xfId="0" applyNumberFormat="1" applyFont="1" applyBorder="1"/>
    <xf numFmtId="190" fontId="14" fillId="0" borderId="3" xfId="0" applyNumberFormat="1" applyFont="1" applyBorder="1"/>
    <xf numFmtId="190" fontId="12" fillId="0" borderId="4" xfId="0" applyNumberFormat="1" applyFont="1" applyBorder="1"/>
    <xf numFmtId="190" fontId="12" fillId="0" borderId="12" xfId="0" applyNumberFormat="1" applyFont="1" applyBorder="1"/>
    <xf numFmtId="190" fontId="12" fillId="0" borderId="22" xfId="0" applyNumberFormat="1" applyFont="1" applyBorder="1"/>
    <xf numFmtId="190" fontId="12" fillId="0" borderId="13" xfId="0" applyNumberFormat="1" applyFont="1" applyBorder="1"/>
    <xf numFmtId="190" fontId="16" fillId="0" borderId="18" xfId="0" applyNumberFormat="1" applyFont="1" applyBorder="1"/>
    <xf numFmtId="190" fontId="0" fillId="0" borderId="24" xfId="0" applyNumberFormat="1" applyFont="1" applyBorder="1"/>
    <xf numFmtId="190" fontId="0" fillId="0" borderId="23" xfId="0" applyNumberFormat="1" applyFont="1" applyBorder="1"/>
    <xf numFmtId="190" fontId="16" fillId="0" borderId="23" xfId="0" applyNumberFormat="1" applyFont="1" applyBorder="1"/>
    <xf numFmtId="190" fontId="0" fillId="0" borderId="25" xfId="0" applyNumberFormat="1" applyFont="1" applyBorder="1"/>
    <xf numFmtId="190" fontId="12" fillId="0" borderId="17" xfId="0" applyNumberFormat="1" applyFont="1" applyBorder="1"/>
    <xf numFmtId="190" fontId="12" fillId="0" borderId="18" xfId="0" applyNumberFormat="1" applyFont="1" applyBorder="1"/>
    <xf numFmtId="190" fontId="12" fillId="0" borderId="24" xfId="0" applyNumberFormat="1" applyFont="1" applyBorder="1"/>
    <xf numFmtId="190" fontId="12" fillId="0" borderId="23" xfId="0" applyNumberFormat="1" applyFont="1" applyBorder="1"/>
    <xf numFmtId="190" fontId="14" fillId="0" borderId="23" xfId="0" applyNumberFormat="1" applyFont="1" applyBorder="1"/>
    <xf numFmtId="190" fontId="12" fillId="0" borderId="25" xfId="0" applyNumberFormat="1" applyFont="1" applyBorder="1"/>
    <xf numFmtId="190" fontId="18" fillId="0" borderId="0" xfId="0" applyNumberFormat="1" applyFont="1"/>
    <xf numFmtId="190" fontId="17" fillId="0" borderId="3" xfId="0" applyNumberFormat="1" applyFont="1" applyBorder="1"/>
    <xf numFmtId="190" fontId="18" fillId="0" borderId="23" xfId="0" applyNumberFormat="1" applyFont="1" applyBorder="1"/>
    <xf numFmtId="190" fontId="18" fillId="0" borderId="22" xfId="0" applyNumberFormat="1" applyFont="1" applyBorder="1"/>
    <xf numFmtId="190" fontId="0" fillId="0" borderId="13" xfId="0" applyNumberFormat="1" applyFont="1" applyBorder="1"/>
    <xf numFmtId="190" fontId="17" fillId="0" borderId="18" xfId="0" applyNumberFormat="1" applyFont="1" applyBorder="1"/>
    <xf numFmtId="190" fontId="12" fillId="0" borderId="0" xfId="0" applyNumberFormat="1" applyFont="1" applyAlignment="1">
      <alignment horizontal="left"/>
    </xf>
    <xf numFmtId="190" fontId="17" fillId="0" borderId="0" xfId="0" applyNumberFormat="1" applyFont="1"/>
    <xf numFmtId="190" fontId="14" fillId="10" borderId="27" xfId="0" applyNumberFormat="1" applyFont="1" applyFill="1" applyBorder="1"/>
    <xf numFmtId="190" fontId="17" fillId="10" borderId="27" xfId="0" applyNumberFormat="1" applyFont="1" applyFill="1" applyBorder="1"/>
    <xf numFmtId="190" fontId="12" fillId="10" borderId="28" xfId="0" applyNumberFormat="1" applyFont="1" applyFill="1" applyBorder="1"/>
    <xf numFmtId="10" fontId="11" fillId="4" borderId="1" xfId="0" applyNumberFormat="1" applyFont="1" applyFill="1" applyBorder="1"/>
    <xf numFmtId="10" fontId="18" fillId="0" borderId="0" xfId="0" applyNumberFormat="1" applyFont="1"/>
    <xf numFmtId="9" fontId="11" fillId="4" borderId="1" xfId="0" applyNumberFormat="1" applyFont="1" applyFill="1" applyBorder="1"/>
    <xf numFmtId="190" fontId="0" fillId="0" borderId="0" xfId="0" applyNumberFormat="1" applyFont="1" applyAlignment="1">
      <alignment horizontal="center" vertical="center"/>
    </xf>
    <xf numFmtId="190" fontId="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/>
    </xf>
    <xf numFmtId="0" fontId="11" fillId="4" borderId="1" xfId="0" applyFont="1" applyFill="1" applyBorder="1"/>
    <xf numFmtId="0" fontId="16" fillId="0" borderId="0" xfId="0" applyFont="1"/>
    <xf numFmtId="0" fontId="11" fillId="0" borderId="0" xfId="0" applyFont="1"/>
    <xf numFmtId="0" fontId="0" fillId="11" borderId="1" xfId="0" applyFont="1" applyFill="1" applyBorder="1"/>
    <xf numFmtId="189" fontId="12" fillId="0" borderId="10" xfId="0" applyNumberFormat="1" applyFont="1" applyBorder="1"/>
    <xf numFmtId="188" fontId="12" fillId="0" borderId="0" xfId="0" applyNumberFormat="1" applyFont="1"/>
    <xf numFmtId="0" fontId="14" fillId="0" borderId="12" xfId="0" applyFont="1" applyBorder="1"/>
    <xf numFmtId="0" fontId="17" fillId="0" borderId="17" xfId="0" applyFont="1" applyBorder="1"/>
    <xf numFmtId="0" fontId="12" fillId="0" borderId="24" xfId="0" applyFont="1" applyBorder="1"/>
    <xf numFmtId="0" fontId="12" fillId="0" borderId="0" xfId="0" applyFont="1" applyAlignment="1"/>
    <xf numFmtId="187" fontId="12" fillId="0" borderId="18" xfId="0" applyNumberFormat="1" applyFont="1" applyBorder="1" applyAlignment="1">
      <alignment horizontal="right"/>
    </xf>
    <xf numFmtId="187" fontId="12" fillId="0" borderId="25" xfId="0" applyNumberFormat="1" applyFont="1" applyBorder="1"/>
    <xf numFmtId="187" fontId="12" fillId="0" borderId="25" xfId="0" applyNumberFormat="1" applyFont="1" applyBorder="1" applyAlignment="1">
      <alignment horizontal="right"/>
    </xf>
    <xf numFmtId="190" fontId="12" fillId="0" borderId="10" xfId="0" applyNumberFormat="1" applyFont="1" applyBorder="1"/>
    <xf numFmtId="190" fontId="12" fillId="0" borderId="5" xfId="0" applyNumberFormat="1" applyFont="1" applyBorder="1"/>
    <xf numFmtId="190" fontId="12" fillId="0" borderId="11" xfId="0" applyNumberFormat="1" applyFont="1" applyBorder="1"/>
    <xf numFmtId="190" fontId="0" fillId="0" borderId="10" xfId="0" applyNumberFormat="1" applyFont="1" applyBorder="1"/>
    <xf numFmtId="190" fontId="0" fillId="0" borderId="5" xfId="0" applyNumberFormat="1" applyFont="1" applyBorder="1"/>
    <xf numFmtId="190" fontId="0" fillId="0" borderId="11" xfId="0" applyNumberFormat="1" applyFont="1" applyBorder="1"/>
    <xf numFmtId="9" fontId="0" fillId="0" borderId="17" xfId="0" applyNumberFormat="1" applyFont="1" applyBorder="1"/>
    <xf numFmtId="9" fontId="0" fillId="0" borderId="10" xfId="0" applyNumberFormat="1" applyFont="1" applyBorder="1"/>
    <xf numFmtId="9" fontId="16" fillId="0" borderId="0" xfId="0" applyNumberFormat="1" applyFont="1"/>
    <xf numFmtId="10" fontId="12" fillId="0" borderId="6" xfId="0" applyNumberFormat="1" applyFont="1" applyBorder="1"/>
    <xf numFmtId="9" fontId="12" fillId="0" borderId="6" xfId="0" applyNumberFormat="1" applyFont="1" applyBorder="1"/>
    <xf numFmtId="49" fontId="0" fillId="0" borderId="0" xfId="0" applyNumberFormat="1" applyFont="1"/>
    <xf numFmtId="9" fontId="14" fillId="0" borderId="0" xfId="0" applyNumberFormat="1" applyFont="1"/>
    <xf numFmtId="189" fontId="12" fillId="0" borderId="5" xfId="0" applyNumberFormat="1" applyFont="1" applyBorder="1"/>
    <xf numFmtId="189" fontId="12" fillId="0" borderId="24" xfId="0" applyNumberFormat="1" applyFont="1" applyBorder="1"/>
    <xf numFmtId="189" fontId="12" fillId="0" borderId="23" xfId="0" applyNumberFormat="1" applyFont="1" applyBorder="1"/>
    <xf numFmtId="189" fontId="12" fillId="0" borderId="11" xfId="0" applyNumberFormat="1" applyFont="1" applyBorder="1"/>
    <xf numFmtId="189" fontId="12" fillId="0" borderId="25" xfId="0" applyNumberFormat="1" applyFont="1" applyBorder="1"/>
    <xf numFmtId="0" fontId="11" fillId="4" borderId="2" xfId="0" applyFont="1" applyFill="1" applyBorder="1" applyAlignment="1">
      <alignment horizontal="center"/>
    </xf>
    <xf numFmtId="0" fontId="15" fillId="0" borderId="3" xfId="0" applyFont="1" applyBorder="1"/>
    <xf numFmtId="0" fontId="15" fillId="0" borderId="4" xfId="0" applyFont="1" applyBorder="1"/>
    <xf numFmtId="0" fontId="11" fillId="4" borderId="7" xfId="0" applyFont="1" applyFill="1" applyBorder="1" applyAlignment="1">
      <alignment horizontal="center"/>
    </xf>
    <xf numFmtId="0" fontId="15" fillId="0" borderId="8" xfId="0" applyFont="1" applyBorder="1"/>
    <xf numFmtId="0" fontId="15" fillId="0" borderId="9" xfId="0" applyFont="1" applyBorder="1"/>
    <xf numFmtId="0" fontId="11" fillId="3" borderId="7" xfId="0" applyFont="1" applyFill="1" applyBorder="1" applyAlignment="1">
      <alignment horizontal="center"/>
    </xf>
    <xf numFmtId="190" fontId="11" fillId="7" borderId="2" xfId="0" applyNumberFormat="1" applyFont="1" applyFill="1" applyBorder="1" applyAlignment="1">
      <alignment horizontal="center"/>
    </xf>
    <xf numFmtId="190" fontId="11" fillId="9" borderId="2" xfId="0" applyNumberFormat="1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5" fillId="0" borderId="20" xfId="0" applyFont="1" applyBorder="1"/>
    <xf numFmtId="0" fontId="11" fillId="3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5" fillId="0" borderId="15" xfId="0" applyFont="1" applyBorder="1"/>
    <xf numFmtId="0" fontId="15" fillId="0" borderId="16" xfId="0" applyFont="1" applyBorder="1"/>
    <xf numFmtId="0" fontId="11" fillId="9" borderId="19" xfId="0" applyFont="1" applyFill="1" applyBorder="1" applyAlignment="1">
      <alignment horizontal="center"/>
    </xf>
    <xf numFmtId="0" fontId="15" fillId="0" borderId="21" xfId="0" applyFont="1" applyBorder="1"/>
    <xf numFmtId="190" fontId="11" fillId="3" borderId="2" xfId="0" applyNumberFormat="1" applyFont="1" applyFill="1" applyBorder="1" applyAlignment="1">
      <alignment horizontal="center"/>
    </xf>
    <xf numFmtId="190" fontId="11" fillId="4" borderId="2" xfId="0" applyNumberFormat="1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0" fillId="0" borderId="0" xfId="0" applyNumberFormat="1"/>
  </cellXfs>
  <cellStyles count="1">
    <cellStyle name="ปกติ" xfId="0" builtinId="0"/>
  </cellStyles>
  <dxfs count="2868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5725" cy="8572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90500" cy="190500"/>
    <xdr:pic>
      <xdr:nvPicPr>
        <xdr:cNvPr id="3" name="image1.gif" title="รูปภาพ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9765625" defaultRowHeight="15" customHeight="1" x14ac:dyDescent="0.25"/>
  <cols>
    <col min="1" max="1" width="9.3984375" customWidth="1"/>
    <col min="2" max="2" width="4.09765625" customWidth="1"/>
    <col min="3" max="3" width="10" customWidth="1"/>
    <col min="4" max="4" width="8.59765625" customWidth="1"/>
    <col min="5" max="5" width="6.09765625" customWidth="1"/>
    <col min="6" max="6" width="6.8984375" customWidth="1"/>
    <col min="7" max="7" width="11.59765625" customWidth="1"/>
    <col min="8" max="8" width="9.09765625" customWidth="1"/>
    <col min="9" max="9" width="9.3984375" customWidth="1"/>
    <col min="10" max="10" width="9.09765625" customWidth="1"/>
    <col min="11" max="11" width="6.09765625" customWidth="1"/>
    <col min="12" max="12" width="7.09765625" customWidth="1"/>
    <col min="13" max="13" width="5.09765625" customWidth="1"/>
    <col min="14" max="14" width="6.09765625" customWidth="1"/>
    <col min="15" max="15" width="7" customWidth="1"/>
    <col min="16" max="17" width="8.8984375" customWidth="1"/>
    <col min="18" max="18" width="7.09765625" customWidth="1"/>
    <col min="19" max="19" width="8.3984375" customWidth="1"/>
    <col min="20" max="20" width="5.8984375" customWidth="1"/>
    <col min="21" max="22" width="7.3984375" customWidth="1"/>
    <col min="23" max="23" width="6.8984375" customWidth="1"/>
    <col min="24" max="26" width="12.59765625" customWidth="1"/>
  </cols>
  <sheetData>
    <row r="1" spans="1:26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spans="1:26" x14ac:dyDescent="0.25">
      <c r="A2" s="3" t="s">
        <v>0</v>
      </c>
      <c r="B2" s="3">
        <v>1</v>
      </c>
      <c r="C2" s="3" t="s">
        <v>1</v>
      </c>
      <c r="D2" s="3"/>
      <c r="E2" s="3">
        <v>3.18</v>
      </c>
      <c r="F2" s="4">
        <v>0</v>
      </c>
      <c r="G2" s="5">
        <v>28500</v>
      </c>
      <c r="H2" s="5">
        <v>90</v>
      </c>
      <c r="I2" s="5">
        <v>1431</v>
      </c>
      <c r="J2" s="3">
        <v>6.6</v>
      </c>
      <c r="K2" s="3">
        <v>0.92</v>
      </c>
      <c r="L2" s="3">
        <v>0.22</v>
      </c>
      <c r="M2" s="3">
        <v>7.0000000000000007E-2</v>
      </c>
      <c r="N2" s="3">
        <v>0.48</v>
      </c>
      <c r="O2" s="3">
        <v>14.11</v>
      </c>
      <c r="P2" s="3">
        <v>14.65</v>
      </c>
      <c r="Q2" s="3">
        <v>6.91</v>
      </c>
      <c r="R2" s="3">
        <v>4.4000000000000004</v>
      </c>
      <c r="S2" s="3">
        <v>58.29</v>
      </c>
      <c r="T2" s="3"/>
      <c r="U2" s="3">
        <v>165</v>
      </c>
      <c r="V2" s="3">
        <v>97</v>
      </c>
      <c r="W2" s="6">
        <v>0.03</v>
      </c>
      <c r="X2" s="3"/>
      <c r="Y2" s="2"/>
      <c r="Z2" s="2"/>
    </row>
    <row r="3" spans="1:26" x14ac:dyDescent="0.25">
      <c r="A3" s="7" t="s">
        <v>2</v>
      </c>
      <c r="B3" s="7">
        <v>2</v>
      </c>
      <c r="C3" s="3" t="s">
        <v>1</v>
      </c>
      <c r="D3" s="3"/>
      <c r="E3" s="3">
        <v>0.32</v>
      </c>
      <c r="F3" s="4">
        <v>0</v>
      </c>
      <c r="G3" s="8">
        <v>10880000</v>
      </c>
      <c r="H3" s="8">
        <v>3487</v>
      </c>
      <c r="I3" s="8">
        <v>1141</v>
      </c>
      <c r="J3" s="3">
        <v>9.2200000000000006</v>
      </c>
      <c r="K3" s="3">
        <v>0.65</v>
      </c>
      <c r="L3" s="3">
        <v>0.75</v>
      </c>
      <c r="M3" s="3"/>
      <c r="N3" s="3">
        <v>0.03</v>
      </c>
      <c r="O3" s="3">
        <v>6.21</v>
      </c>
      <c r="P3" s="3">
        <v>8.7100000000000009</v>
      </c>
      <c r="Q3" s="3">
        <v>9.39</v>
      </c>
      <c r="R3" s="3"/>
      <c r="S3" s="3">
        <v>91.98</v>
      </c>
      <c r="T3" s="3"/>
      <c r="U3" s="3">
        <v>365</v>
      </c>
      <c r="V3" s="3">
        <v>354</v>
      </c>
      <c r="W3" s="9">
        <v>-0.12</v>
      </c>
      <c r="X3" s="3"/>
      <c r="Y3" s="2"/>
      <c r="Z3" s="2"/>
    </row>
    <row r="4" spans="1:26" x14ac:dyDescent="0.25">
      <c r="A4" s="7" t="s">
        <v>3</v>
      </c>
      <c r="B4" s="7">
        <v>3</v>
      </c>
      <c r="C4" s="3" t="s">
        <v>1</v>
      </c>
      <c r="D4" s="3"/>
      <c r="E4" s="3">
        <v>4.9800000000000004</v>
      </c>
      <c r="F4" s="9">
        <v>0</v>
      </c>
      <c r="G4" s="8">
        <v>4500</v>
      </c>
      <c r="H4" s="8">
        <v>22</v>
      </c>
      <c r="I4" s="8">
        <v>4880</v>
      </c>
      <c r="J4" s="3"/>
      <c r="K4" s="3">
        <v>1.44</v>
      </c>
      <c r="L4" s="3">
        <v>3.5</v>
      </c>
      <c r="M4" s="3"/>
      <c r="N4" s="3">
        <v>0</v>
      </c>
      <c r="O4" s="3">
        <v>0.09</v>
      </c>
      <c r="P4" s="3">
        <v>-6.87</v>
      </c>
      <c r="Q4" s="3">
        <v>0.81</v>
      </c>
      <c r="R4" s="3"/>
      <c r="S4" s="3">
        <v>25.86</v>
      </c>
      <c r="T4" s="3"/>
      <c r="U4" s="3"/>
      <c r="V4" s="3"/>
      <c r="W4" s="4"/>
      <c r="X4" s="3"/>
      <c r="Y4" s="2"/>
      <c r="Z4" s="2"/>
    </row>
    <row r="5" spans="1:26" x14ac:dyDescent="0.25">
      <c r="A5" s="7" t="s">
        <v>4</v>
      </c>
      <c r="B5" s="7">
        <v>4</v>
      </c>
      <c r="C5" s="3" t="s">
        <v>5</v>
      </c>
      <c r="D5" s="3" t="s">
        <v>6</v>
      </c>
      <c r="E5" s="3">
        <v>1.5</v>
      </c>
      <c r="F5" s="4">
        <v>0</v>
      </c>
      <c r="G5" s="8">
        <v>0</v>
      </c>
      <c r="H5" s="3">
        <v>0</v>
      </c>
      <c r="I5" s="8">
        <v>1685</v>
      </c>
      <c r="J5" s="3"/>
      <c r="K5" s="3">
        <v>3.41</v>
      </c>
      <c r="L5" s="3">
        <v>2.3199999999999998</v>
      </c>
      <c r="M5" s="3"/>
      <c r="N5" s="3">
        <v>0</v>
      </c>
      <c r="O5" s="3">
        <v>4.92</v>
      </c>
      <c r="P5" s="3">
        <v>11.66</v>
      </c>
      <c r="Q5" s="3">
        <v>7.17</v>
      </c>
      <c r="R5" s="3"/>
      <c r="S5" s="3">
        <v>25.01</v>
      </c>
      <c r="T5" s="3"/>
      <c r="U5" s="3"/>
      <c r="V5" s="3"/>
      <c r="W5" s="9"/>
      <c r="X5" s="3"/>
      <c r="Y5" s="2"/>
      <c r="Z5" s="2"/>
    </row>
    <row r="6" spans="1:26" x14ac:dyDescent="0.25">
      <c r="A6" s="7" t="s">
        <v>7</v>
      </c>
      <c r="B6" s="7">
        <v>5</v>
      </c>
      <c r="C6" s="3" t="s">
        <v>1</v>
      </c>
      <c r="D6" s="3"/>
      <c r="E6" s="3">
        <v>1.86</v>
      </c>
      <c r="F6" s="3">
        <v>0</v>
      </c>
      <c r="G6" s="8">
        <v>14786600</v>
      </c>
      <c r="H6" s="8">
        <v>27786</v>
      </c>
      <c r="I6" s="8">
        <v>9021</v>
      </c>
      <c r="J6" s="3"/>
      <c r="K6" s="3">
        <v>0.55000000000000004</v>
      </c>
      <c r="L6" s="3">
        <v>3.16</v>
      </c>
      <c r="M6" s="3"/>
      <c r="N6" s="3">
        <v>0</v>
      </c>
      <c r="O6" s="3">
        <v>-5.34</v>
      </c>
      <c r="P6" s="3">
        <v>-12.49</v>
      </c>
      <c r="Q6" s="3">
        <v>-18.7</v>
      </c>
      <c r="R6" s="3"/>
      <c r="S6" s="3">
        <v>58.59</v>
      </c>
      <c r="T6" s="3"/>
      <c r="U6" s="3"/>
      <c r="V6" s="3"/>
      <c r="W6" s="9"/>
      <c r="X6" s="3"/>
      <c r="Y6" s="2"/>
      <c r="Z6" s="2"/>
    </row>
    <row r="7" spans="1:26" x14ac:dyDescent="0.25">
      <c r="A7" s="7" t="s">
        <v>8</v>
      </c>
      <c r="B7" s="7">
        <v>6</v>
      </c>
      <c r="C7" s="3" t="s">
        <v>1</v>
      </c>
      <c r="D7" s="3"/>
      <c r="E7" s="3">
        <v>5.8</v>
      </c>
      <c r="F7" s="3">
        <v>0</v>
      </c>
      <c r="G7" s="8">
        <v>98500</v>
      </c>
      <c r="H7" s="8">
        <v>571</v>
      </c>
      <c r="I7" s="8">
        <v>1363</v>
      </c>
      <c r="J7" s="3">
        <v>13.2</v>
      </c>
      <c r="K7" s="3">
        <v>1.46</v>
      </c>
      <c r="L7" s="3">
        <v>1.18</v>
      </c>
      <c r="M7" s="3"/>
      <c r="N7" s="3">
        <v>0.44</v>
      </c>
      <c r="O7" s="3">
        <v>8.6199999999999992</v>
      </c>
      <c r="P7" s="3">
        <v>11.7</v>
      </c>
      <c r="Q7" s="3">
        <v>6.79</v>
      </c>
      <c r="R7" s="3"/>
      <c r="S7" s="3">
        <v>32.61</v>
      </c>
      <c r="T7" s="3"/>
      <c r="U7" s="3">
        <v>383</v>
      </c>
      <c r="V7" s="3">
        <v>363</v>
      </c>
      <c r="W7" s="9">
        <v>-0.09</v>
      </c>
      <c r="X7" s="3"/>
      <c r="Y7" s="2"/>
      <c r="Z7" s="2"/>
    </row>
    <row r="8" spans="1:26" x14ac:dyDescent="0.25">
      <c r="A8" s="7" t="s">
        <v>9</v>
      </c>
      <c r="B8" s="7">
        <v>7</v>
      </c>
      <c r="C8" s="3" t="s">
        <v>5</v>
      </c>
      <c r="D8" s="3"/>
      <c r="E8" s="3">
        <v>0.79</v>
      </c>
      <c r="F8" s="4">
        <v>0</v>
      </c>
      <c r="G8" s="8">
        <v>359000</v>
      </c>
      <c r="H8" s="8">
        <v>279</v>
      </c>
      <c r="I8" s="8">
        <v>237</v>
      </c>
      <c r="J8" s="3">
        <v>21.79</v>
      </c>
      <c r="K8" s="3">
        <v>0.98</v>
      </c>
      <c r="L8" s="3">
        <v>2.2400000000000002</v>
      </c>
      <c r="M8" s="3"/>
      <c r="N8" s="3">
        <v>0.04</v>
      </c>
      <c r="O8" s="3">
        <v>3.31</v>
      </c>
      <c r="P8" s="3">
        <v>4.53</v>
      </c>
      <c r="Q8" s="3">
        <v>2.64</v>
      </c>
      <c r="R8" s="3"/>
      <c r="S8" s="3">
        <v>34.67</v>
      </c>
      <c r="T8" s="3"/>
      <c r="U8" s="3">
        <v>694</v>
      </c>
      <c r="V8" s="3">
        <v>705</v>
      </c>
      <c r="W8" s="4">
        <v>-0.12</v>
      </c>
      <c r="X8" s="3"/>
      <c r="Y8" s="2"/>
      <c r="Z8" s="2"/>
    </row>
    <row r="9" spans="1:26" x14ac:dyDescent="0.25">
      <c r="A9" s="7" t="s">
        <v>10</v>
      </c>
      <c r="B9" s="7">
        <v>8</v>
      </c>
      <c r="C9" s="3" t="s">
        <v>1</v>
      </c>
      <c r="D9" s="3"/>
      <c r="E9" s="3">
        <v>0.67</v>
      </c>
      <c r="F9" s="3">
        <v>0</v>
      </c>
      <c r="G9" s="8">
        <v>138600</v>
      </c>
      <c r="H9" s="3">
        <v>94</v>
      </c>
      <c r="I9" s="3">
        <v>212</v>
      </c>
      <c r="J9" s="3"/>
      <c r="K9" s="3">
        <v>0.36</v>
      </c>
      <c r="L9" s="3">
        <v>5.33</v>
      </c>
      <c r="M9" s="3"/>
      <c r="N9" s="3">
        <v>0</v>
      </c>
      <c r="O9" s="3">
        <v>-4.74</v>
      </c>
      <c r="P9" s="3">
        <v>-40.200000000000003</v>
      </c>
      <c r="Q9" s="3">
        <v>-220.27</v>
      </c>
      <c r="R9" s="3"/>
      <c r="S9" s="3">
        <v>60.49</v>
      </c>
      <c r="T9" s="3"/>
      <c r="U9" s="3"/>
      <c r="V9" s="3"/>
      <c r="W9" s="4"/>
      <c r="X9" s="3"/>
      <c r="Y9" s="2"/>
      <c r="Z9" s="2"/>
    </row>
    <row r="10" spans="1:26" x14ac:dyDescent="0.25">
      <c r="A10" s="7" t="s">
        <v>11</v>
      </c>
      <c r="B10" s="7">
        <v>9</v>
      </c>
      <c r="C10" s="3" t="s">
        <v>5</v>
      </c>
      <c r="D10" s="3"/>
      <c r="E10" s="3">
        <v>0.6</v>
      </c>
      <c r="F10" s="4">
        <v>0</v>
      </c>
      <c r="G10" s="8">
        <v>13100</v>
      </c>
      <c r="H10" s="3">
        <v>8</v>
      </c>
      <c r="I10" s="3">
        <v>806</v>
      </c>
      <c r="J10" s="3">
        <v>191.34</v>
      </c>
      <c r="K10" s="3">
        <v>1.33</v>
      </c>
      <c r="L10" s="3">
        <v>0.62</v>
      </c>
      <c r="M10" s="3"/>
      <c r="N10" s="3">
        <v>0</v>
      </c>
      <c r="O10" s="3">
        <v>3.51</v>
      </c>
      <c r="P10" s="3">
        <v>11.07</v>
      </c>
      <c r="Q10" s="3">
        <v>-39.770000000000003</v>
      </c>
      <c r="R10" s="3"/>
      <c r="S10" s="3">
        <v>50.34</v>
      </c>
      <c r="T10" s="3"/>
      <c r="U10" s="3">
        <v>953</v>
      </c>
      <c r="V10" s="3">
        <v>852</v>
      </c>
      <c r="W10" s="9">
        <v>3.61</v>
      </c>
      <c r="X10" s="3"/>
      <c r="Y10" s="2"/>
      <c r="Z10" s="2"/>
    </row>
    <row r="11" spans="1:26" x14ac:dyDescent="0.25">
      <c r="A11" s="7" t="s">
        <v>12</v>
      </c>
      <c r="B11" s="7">
        <v>10</v>
      </c>
      <c r="C11" s="3" t="s">
        <v>5</v>
      </c>
      <c r="D11" s="3"/>
      <c r="E11" s="3">
        <v>3.02</v>
      </c>
      <c r="F11" s="3">
        <v>-1.31</v>
      </c>
      <c r="G11" s="8">
        <v>4692900</v>
      </c>
      <c r="H11" s="8">
        <v>14298</v>
      </c>
      <c r="I11" s="8">
        <v>30732</v>
      </c>
      <c r="J11" s="3">
        <v>23.34</v>
      </c>
      <c r="K11" s="3">
        <v>2.72</v>
      </c>
      <c r="L11" s="3">
        <v>0.31</v>
      </c>
      <c r="M11" s="3"/>
      <c r="N11" s="3">
        <v>0.13</v>
      </c>
      <c r="O11" s="3">
        <v>10.46</v>
      </c>
      <c r="Q11" s="3">
        <v>26.23</v>
      </c>
      <c r="R11" s="3"/>
      <c r="S11" s="3">
        <v>21.75</v>
      </c>
      <c r="T11" s="3"/>
      <c r="U11" s="3">
        <v>534</v>
      </c>
      <c r="V11" s="3">
        <v>454</v>
      </c>
      <c r="W11" s="6"/>
      <c r="X11" s="3"/>
      <c r="Y11" s="2"/>
      <c r="Z11" s="2"/>
    </row>
    <row r="12" spans="1:26" x14ac:dyDescent="0.25">
      <c r="A12" s="7" t="s">
        <v>13</v>
      </c>
      <c r="B12" s="7">
        <v>11</v>
      </c>
      <c r="C12" s="3" t="s">
        <v>5</v>
      </c>
      <c r="D12" s="3"/>
      <c r="E12" s="3">
        <v>1.24</v>
      </c>
      <c r="F12" s="4">
        <v>-0.8</v>
      </c>
      <c r="G12" s="8">
        <v>1397100</v>
      </c>
      <c r="H12" s="8">
        <v>1763</v>
      </c>
      <c r="I12" s="8">
        <v>744</v>
      </c>
      <c r="J12" s="3">
        <v>18.45</v>
      </c>
      <c r="K12" s="3">
        <v>1.1499999999999999</v>
      </c>
      <c r="L12" s="3">
        <v>1.1599999999999999</v>
      </c>
      <c r="M12" s="3"/>
      <c r="N12" s="3">
        <v>7.0000000000000007E-2</v>
      </c>
      <c r="O12" s="3">
        <v>5.57</v>
      </c>
      <c r="P12" s="3">
        <v>6.33</v>
      </c>
      <c r="Q12" s="3">
        <v>1.55</v>
      </c>
      <c r="R12" s="3">
        <v>3.2</v>
      </c>
      <c r="S12" s="3">
        <v>24.93</v>
      </c>
      <c r="T12" s="3"/>
      <c r="U12" s="3">
        <v>609</v>
      </c>
      <c r="V12" s="3">
        <v>566</v>
      </c>
      <c r="W12" s="9">
        <v>0.2</v>
      </c>
      <c r="X12" s="3"/>
      <c r="Y12" s="2"/>
      <c r="Z12" s="2"/>
    </row>
    <row r="13" spans="1:26" x14ac:dyDescent="0.25">
      <c r="A13" s="7" t="s">
        <v>14</v>
      </c>
      <c r="B13" s="7">
        <v>12</v>
      </c>
      <c r="C13" s="3" t="s">
        <v>1</v>
      </c>
      <c r="D13" s="3"/>
      <c r="E13" s="3">
        <v>0.74</v>
      </c>
      <c r="F13" s="9">
        <v>0</v>
      </c>
      <c r="G13" s="8">
        <v>93700</v>
      </c>
      <c r="H13" s="8">
        <v>67</v>
      </c>
      <c r="I13" s="3">
        <v>444</v>
      </c>
      <c r="J13" s="3">
        <v>8.33</v>
      </c>
      <c r="K13" s="3">
        <v>0.74</v>
      </c>
      <c r="L13" s="3">
        <v>1.18</v>
      </c>
      <c r="M13" s="3">
        <v>0.01</v>
      </c>
      <c r="N13" s="3">
        <v>0.09</v>
      </c>
      <c r="O13" s="3">
        <v>6.43</v>
      </c>
      <c r="P13" s="3">
        <v>9.25</v>
      </c>
      <c r="Q13" s="3">
        <v>3.81</v>
      </c>
      <c r="R13" s="3">
        <v>1.35</v>
      </c>
      <c r="S13" s="3">
        <v>37.56</v>
      </c>
      <c r="T13" s="3"/>
      <c r="U13" s="3">
        <v>320</v>
      </c>
      <c r="V13" s="3">
        <v>316</v>
      </c>
      <c r="W13" s="9">
        <v>-0.13</v>
      </c>
      <c r="X13" s="3"/>
      <c r="Y13" s="2"/>
      <c r="Z13" s="2"/>
    </row>
    <row r="14" spans="1:26" x14ac:dyDescent="0.25">
      <c r="A14" s="7" t="s">
        <v>15</v>
      </c>
      <c r="B14" s="7">
        <v>13</v>
      </c>
      <c r="C14" s="3" t="s">
        <v>1</v>
      </c>
      <c r="D14" s="3"/>
      <c r="E14" s="3">
        <v>177.5</v>
      </c>
      <c r="F14" s="9">
        <v>-0.84</v>
      </c>
      <c r="G14" s="8">
        <v>3298200</v>
      </c>
      <c r="H14" s="8">
        <v>586317</v>
      </c>
      <c r="I14" s="8">
        <v>527806</v>
      </c>
      <c r="J14" s="3">
        <v>17.82</v>
      </c>
      <c r="K14" s="3">
        <v>7.37</v>
      </c>
      <c r="L14" s="3">
        <v>4.1399999999999997</v>
      </c>
      <c r="M14" s="3">
        <v>3.24</v>
      </c>
      <c r="N14" s="3">
        <v>9.9600000000000009</v>
      </c>
      <c r="O14" s="3">
        <v>12.5</v>
      </c>
      <c r="P14" s="3">
        <v>43.57</v>
      </c>
      <c r="Q14" s="3">
        <v>16.04</v>
      </c>
      <c r="R14" s="3">
        <v>4.0999999999999996</v>
      </c>
      <c r="S14" s="3">
        <v>36.229999999999997</v>
      </c>
      <c r="T14" s="3"/>
      <c r="U14" s="3">
        <v>279</v>
      </c>
      <c r="V14" s="3">
        <v>358</v>
      </c>
      <c r="W14" s="4">
        <v>-3.6</v>
      </c>
      <c r="X14" s="3"/>
      <c r="Y14" s="2"/>
      <c r="Z14" s="2"/>
    </row>
    <row r="15" spans="1:26" x14ac:dyDescent="0.25">
      <c r="A15" s="7" t="s">
        <v>16</v>
      </c>
      <c r="B15" s="7">
        <v>14</v>
      </c>
      <c r="C15" s="3" t="s">
        <v>5</v>
      </c>
      <c r="D15" s="3" t="s">
        <v>17</v>
      </c>
      <c r="E15" s="3">
        <v>0.11</v>
      </c>
      <c r="F15" s="4">
        <v>10</v>
      </c>
      <c r="G15" s="8">
        <v>46968200</v>
      </c>
      <c r="H15" s="8">
        <v>4957</v>
      </c>
      <c r="I15" s="8">
        <v>471</v>
      </c>
      <c r="J15" s="3"/>
      <c r="K15" s="3">
        <v>0.52</v>
      </c>
      <c r="L15" s="3">
        <v>0.9</v>
      </c>
      <c r="M15" s="3"/>
      <c r="N15" s="3">
        <v>0</v>
      </c>
      <c r="O15" s="3">
        <v>-19.850000000000001</v>
      </c>
      <c r="P15" s="3">
        <v>-34.21</v>
      </c>
      <c r="Q15" s="3">
        <v>-299.48</v>
      </c>
      <c r="R15" s="3"/>
      <c r="S15" s="3">
        <v>59.68</v>
      </c>
      <c r="T15" s="3"/>
      <c r="U15" s="3"/>
      <c r="V15" s="3"/>
      <c r="W15" s="4"/>
      <c r="X15" s="3"/>
      <c r="Y15" s="2"/>
      <c r="Z15" s="2"/>
    </row>
    <row r="16" spans="1:26" x14ac:dyDescent="0.25">
      <c r="A16" s="7" t="s">
        <v>18</v>
      </c>
      <c r="B16" s="7">
        <v>15</v>
      </c>
      <c r="C16" s="3" t="s">
        <v>1</v>
      </c>
      <c r="D16" s="3"/>
      <c r="E16" s="3">
        <v>100</v>
      </c>
      <c r="F16" s="3">
        <v>-2.91</v>
      </c>
      <c r="G16" s="8">
        <v>595800</v>
      </c>
      <c r="H16" s="8">
        <v>60432</v>
      </c>
      <c r="I16" s="8">
        <v>25000</v>
      </c>
      <c r="J16" s="3">
        <v>7.11</v>
      </c>
      <c r="K16" s="3">
        <v>1.72</v>
      </c>
      <c r="L16" s="3">
        <v>5.07</v>
      </c>
      <c r="M16" s="3">
        <v>2.5499999999999998</v>
      </c>
      <c r="N16" s="3">
        <v>14.07</v>
      </c>
      <c r="O16" s="3">
        <v>4.99</v>
      </c>
      <c r="P16" s="3">
        <v>20.96</v>
      </c>
      <c r="Q16" s="3">
        <v>9.81</v>
      </c>
      <c r="R16" s="3">
        <v>4.8499999999999996</v>
      </c>
      <c r="S16" s="3">
        <v>30.87</v>
      </c>
      <c r="T16" s="3"/>
      <c r="U16" s="3">
        <v>110</v>
      </c>
      <c r="V16" s="3">
        <v>356</v>
      </c>
      <c r="W16" s="9">
        <v>0.01</v>
      </c>
      <c r="X16" s="3"/>
      <c r="Y16" s="2"/>
      <c r="Z16" s="2"/>
    </row>
    <row r="17" spans="1:26" x14ac:dyDescent="0.25">
      <c r="A17" s="7" t="s">
        <v>19</v>
      </c>
      <c r="B17" s="7">
        <v>16</v>
      </c>
      <c r="C17" s="3" t="s">
        <v>1</v>
      </c>
      <c r="D17" s="3"/>
      <c r="E17" s="3">
        <v>0.51</v>
      </c>
      <c r="F17" s="3">
        <v>2</v>
      </c>
      <c r="G17" s="8">
        <v>13700</v>
      </c>
      <c r="H17" s="8">
        <v>7</v>
      </c>
      <c r="I17" s="8">
        <v>816</v>
      </c>
      <c r="J17" s="3">
        <v>18.46</v>
      </c>
      <c r="K17" s="3">
        <v>1.55</v>
      </c>
      <c r="L17" s="3">
        <v>2.44</v>
      </c>
      <c r="M17" s="3"/>
      <c r="N17" s="3">
        <v>0.03</v>
      </c>
      <c r="O17" s="3">
        <v>2.62</v>
      </c>
      <c r="P17" s="3">
        <v>8.1999999999999993</v>
      </c>
      <c r="Q17" s="3">
        <v>17.46</v>
      </c>
      <c r="R17" s="3">
        <v>5</v>
      </c>
      <c r="S17" s="3">
        <v>17.87</v>
      </c>
      <c r="T17" s="3"/>
      <c r="U17" s="3">
        <v>565</v>
      </c>
      <c r="V17" s="3">
        <v>694</v>
      </c>
      <c r="W17" s="9"/>
      <c r="X17" s="3"/>
      <c r="Y17" s="2"/>
      <c r="Z17" s="2"/>
    </row>
    <row r="18" spans="1:26" x14ac:dyDescent="0.25">
      <c r="A18" s="7" t="s">
        <v>20</v>
      </c>
      <c r="B18" s="7">
        <v>17</v>
      </c>
      <c r="C18" s="3" t="s">
        <v>5</v>
      </c>
      <c r="D18" s="3"/>
      <c r="E18" s="3">
        <v>6</v>
      </c>
      <c r="F18" s="3">
        <v>0</v>
      </c>
      <c r="G18" s="8">
        <v>2500</v>
      </c>
      <c r="H18" s="3">
        <v>15</v>
      </c>
      <c r="I18" s="3">
        <v>273</v>
      </c>
      <c r="J18" s="3"/>
      <c r="K18" s="3">
        <v>0.23</v>
      </c>
      <c r="L18" s="3">
        <v>0.26</v>
      </c>
      <c r="M18" s="3"/>
      <c r="N18" s="3">
        <v>0</v>
      </c>
      <c r="O18" s="3">
        <v>-2.9</v>
      </c>
      <c r="P18" s="3">
        <v>-3.62</v>
      </c>
      <c r="Q18" s="3">
        <v>-7.31</v>
      </c>
      <c r="R18" s="3"/>
      <c r="S18" s="3">
        <v>43.3</v>
      </c>
      <c r="T18" s="3"/>
      <c r="U18" s="3"/>
      <c r="V18" s="3"/>
      <c r="W18" s="9"/>
      <c r="X18" s="3"/>
      <c r="Y18" s="2"/>
      <c r="Z18" s="2"/>
    </row>
    <row r="19" spans="1:26" x14ac:dyDescent="0.25">
      <c r="A19" s="7" t="s">
        <v>21</v>
      </c>
      <c r="B19" s="7">
        <v>18</v>
      </c>
      <c r="C19" s="3" t="s">
        <v>1</v>
      </c>
      <c r="D19" s="3"/>
      <c r="E19" s="3">
        <v>1.22</v>
      </c>
      <c r="F19" s="3">
        <v>-0.81</v>
      </c>
      <c r="G19" s="8">
        <v>915700</v>
      </c>
      <c r="H19" s="8">
        <v>1118</v>
      </c>
      <c r="I19" s="8">
        <v>1180</v>
      </c>
      <c r="J19" s="3">
        <v>6.84</v>
      </c>
      <c r="K19" s="3">
        <v>0.7</v>
      </c>
      <c r="L19" s="3">
        <v>1.87</v>
      </c>
      <c r="M19" s="3">
        <v>0.09</v>
      </c>
      <c r="N19" s="3">
        <v>0.18</v>
      </c>
      <c r="O19" s="3">
        <v>4.74</v>
      </c>
      <c r="P19" s="3">
        <v>10.19</v>
      </c>
      <c r="Q19" s="3">
        <v>1.51</v>
      </c>
      <c r="R19" s="3">
        <v>14.63</v>
      </c>
      <c r="S19" s="3">
        <v>44.27</v>
      </c>
      <c r="T19" s="3"/>
      <c r="U19" s="3">
        <v>269</v>
      </c>
      <c r="V19" s="3">
        <v>365</v>
      </c>
      <c r="W19" s="9">
        <v>0.2</v>
      </c>
      <c r="X19" s="3"/>
      <c r="Y19" s="2"/>
      <c r="Z19" s="2"/>
    </row>
    <row r="20" spans="1:26" ht="15.75" customHeight="1" x14ac:dyDescent="0.25">
      <c r="A20" s="7" t="s">
        <v>22</v>
      </c>
      <c r="B20" s="7">
        <v>19</v>
      </c>
      <c r="C20" s="3" t="s">
        <v>1</v>
      </c>
      <c r="D20" s="3"/>
      <c r="E20" s="3">
        <v>11.9</v>
      </c>
      <c r="F20" s="4">
        <v>10.19</v>
      </c>
      <c r="G20" s="8">
        <v>13627800</v>
      </c>
      <c r="H20" s="8">
        <v>156237</v>
      </c>
      <c r="I20" s="8">
        <v>3839</v>
      </c>
      <c r="J20" s="3"/>
      <c r="K20" s="3">
        <v>0.56999999999999995</v>
      </c>
      <c r="L20" s="3">
        <v>2.0299999999999998</v>
      </c>
      <c r="M20" s="3"/>
      <c r="N20" s="3">
        <v>0</v>
      </c>
      <c r="O20" s="3">
        <v>-1.59</v>
      </c>
      <c r="P20" s="3">
        <v>-11.37</v>
      </c>
      <c r="Q20" s="3">
        <v>-4.17</v>
      </c>
      <c r="R20" s="3">
        <v>3.27</v>
      </c>
      <c r="S20" s="3">
        <v>49.55</v>
      </c>
      <c r="T20" s="3"/>
      <c r="U20" s="3"/>
      <c r="V20" s="3"/>
      <c r="W20" s="9"/>
      <c r="X20" s="3"/>
      <c r="Y20" s="2"/>
      <c r="Z20" s="2"/>
    </row>
    <row r="21" spans="1:26" ht="15.75" customHeight="1" x14ac:dyDescent="0.25">
      <c r="A21" s="7" t="s">
        <v>23</v>
      </c>
      <c r="B21" s="7">
        <v>20</v>
      </c>
      <c r="C21" s="3" t="s">
        <v>1</v>
      </c>
      <c r="D21" s="3"/>
      <c r="E21" s="3">
        <v>12.7</v>
      </c>
      <c r="F21" s="9">
        <v>0</v>
      </c>
      <c r="G21" s="8">
        <v>10700</v>
      </c>
      <c r="H21" s="8">
        <v>135</v>
      </c>
      <c r="I21" s="8">
        <v>1904</v>
      </c>
      <c r="J21" s="3">
        <v>21.57</v>
      </c>
      <c r="K21" s="3">
        <v>1.22</v>
      </c>
      <c r="L21" s="3">
        <v>0.15</v>
      </c>
      <c r="M21" s="3">
        <v>0.45</v>
      </c>
      <c r="N21" s="3">
        <v>0.59</v>
      </c>
      <c r="O21" s="3">
        <v>6.02</v>
      </c>
      <c r="P21" s="3">
        <v>5.68</v>
      </c>
      <c r="Q21" s="3">
        <v>3.18</v>
      </c>
      <c r="R21" s="3">
        <v>3.54</v>
      </c>
      <c r="S21" s="3">
        <v>58.86</v>
      </c>
      <c r="T21" s="3"/>
      <c r="U21" s="3">
        <v>663</v>
      </c>
      <c r="V21" s="3">
        <v>586</v>
      </c>
      <c r="W21" s="9">
        <v>-7.61</v>
      </c>
      <c r="X21" s="3"/>
      <c r="Y21" s="2"/>
      <c r="Z21" s="2"/>
    </row>
    <row r="22" spans="1:26" ht="15.75" customHeight="1" x14ac:dyDescent="0.25">
      <c r="A22" s="7" t="s">
        <v>24</v>
      </c>
      <c r="B22" s="7">
        <v>21</v>
      </c>
      <c r="C22" s="3" t="s">
        <v>1</v>
      </c>
      <c r="D22" s="3"/>
      <c r="E22" s="3">
        <v>1.8</v>
      </c>
      <c r="F22" s="3">
        <v>-0.55000000000000004</v>
      </c>
      <c r="G22" s="8">
        <v>11461800</v>
      </c>
      <c r="H22" s="8">
        <v>20806</v>
      </c>
      <c r="I22" s="8">
        <v>5040</v>
      </c>
      <c r="J22" s="3">
        <v>8.82</v>
      </c>
      <c r="K22" s="3">
        <v>2.09</v>
      </c>
      <c r="L22" s="3">
        <v>0.16</v>
      </c>
      <c r="M22" s="3"/>
      <c r="N22" s="3">
        <v>0.2</v>
      </c>
      <c r="O22" s="3">
        <v>18.89</v>
      </c>
      <c r="P22" s="3">
        <v>24.92</v>
      </c>
      <c r="Q22" s="3">
        <v>9.35</v>
      </c>
      <c r="R22" s="3">
        <v>6.63</v>
      </c>
      <c r="S22" s="3">
        <v>49.9</v>
      </c>
      <c r="T22" s="3"/>
      <c r="U22" s="3">
        <v>123</v>
      </c>
      <c r="V22" s="3">
        <v>110</v>
      </c>
      <c r="W22" s="4">
        <v>0.5</v>
      </c>
      <c r="X22" s="3"/>
      <c r="Y22" s="2"/>
      <c r="Z22" s="2"/>
    </row>
    <row r="23" spans="1:26" ht="15.75" customHeight="1" x14ac:dyDescent="0.25">
      <c r="A23" s="7" t="s">
        <v>25</v>
      </c>
      <c r="B23" s="7">
        <v>22</v>
      </c>
      <c r="C23" s="3" t="s">
        <v>1</v>
      </c>
      <c r="D23" s="3"/>
      <c r="E23" s="3">
        <v>0.59</v>
      </c>
      <c r="F23" s="4">
        <v>0</v>
      </c>
      <c r="G23" s="8">
        <v>4217700</v>
      </c>
      <c r="H23" s="8">
        <v>2520</v>
      </c>
      <c r="I23" s="8">
        <v>3087</v>
      </c>
      <c r="J23" s="3">
        <v>36.44</v>
      </c>
      <c r="K23" s="3">
        <v>1.64</v>
      </c>
      <c r="L23" s="3">
        <v>0.21</v>
      </c>
      <c r="M23" s="3"/>
      <c r="N23" s="3">
        <v>0.02</v>
      </c>
      <c r="O23" s="3">
        <v>4.5999999999999996</v>
      </c>
      <c r="P23" s="3">
        <v>4.6500000000000004</v>
      </c>
      <c r="Q23" s="3">
        <v>6.26</v>
      </c>
      <c r="R23" s="3"/>
      <c r="S23" s="3">
        <v>27.16</v>
      </c>
      <c r="T23" s="3"/>
      <c r="U23" s="3">
        <v>771</v>
      </c>
      <c r="V23" s="3">
        <v>728</v>
      </c>
      <c r="W23" s="9">
        <v>-0.48</v>
      </c>
      <c r="X23" s="3"/>
      <c r="Y23" s="2"/>
      <c r="Z23" s="2"/>
    </row>
    <row r="24" spans="1:26" ht="15.75" customHeight="1" x14ac:dyDescent="0.25">
      <c r="A24" s="7" t="s">
        <v>26</v>
      </c>
      <c r="B24" s="7">
        <v>23</v>
      </c>
      <c r="C24" s="3" t="s">
        <v>1</v>
      </c>
      <c r="D24" s="3"/>
      <c r="E24" s="3">
        <v>0.98</v>
      </c>
      <c r="F24" s="4">
        <v>0</v>
      </c>
      <c r="G24" s="8">
        <v>0</v>
      </c>
      <c r="H24" s="8">
        <v>0</v>
      </c>
      <c r="I24" s="8">
        <v>6189</v>
      </c>
      <c r="J24" s="3"/>
      <c r="K24" s="3">
        <v>1.72</v>
      </c>
      <c r="L24" s="3">
        <v>1.1100000000000001</v>
      </c>
      <c r="M24" s="3"/>
      <c r="N24" s="3">
        <v>0</v>
      </c>
      <c r="O24" s="3">
        <v>-1.38</v>
      </c>
      <c r="P24" s="3">
        <v>-2.9</v>
      </c>
      <c r="Q24" s="3">
        <v>-6.01</v>
      </c>
      <c r="R24" s="3"/>
      <c r="S24" s="3">
        <v>22.77</v>
      </c>
      <c r="T24" s="3"/>
      <c r="U24" s="3"/>
      <c r="V24" s="3"/>
      <c r="W24" s="4"/>
      <c r="X24" s="3"/>
      <c r="Y24" s="2"/>
      <c r="Z24" s="2"/>
    </row>
    <row r="25" spans="1:26" ht="15.75" customHeight="1" x14ac:dyDescent="0.25">
      <c r="A25" s="7" t="s">
        <v>27</v>
      </c>
      <c r="B25" s="7">
        <v>24</v>
      </c>
      <c r="C25" s="3" t="s">
        <v>1</v>
      </c>
      <c r="D25" s="3"/>
      <c r="E25" s="3">
        <v>16.899999999999999</v>
      </c>
      <c r="F25" s="4">
        <v>0</v>
      </c>
      <c r="G25" s="8">
        <v>113400</v>
      </c>
      <c r="H25" s="8">
        <v>1924</v>
      </c>
      <c r="I25" s="8">
        <v>3487</v>
      </c>
      <c r="J25" s="3">
        <v>10.58</v>
      </c>
      <c r="K25" s="3">
        <v>1.3</v>
      </c>
      <c r="L25" s="3">
        <v>1.54</v>
      </c>
      <c r="M25" s="3">
        <v>0.25</v>
      </c>
      <c r="N25" s="3">
        <v>1.6</v>
      </c>
      <c r="O25" s="3">
        <v>6.98</v>
      </c>
      <c r="P25" s="3">
        <v>12.05</v>
      </c>
      <c r="Q25" s="3">
        <v>4.55</v>
      </c>
      <c r="R25" s="3">
        <v>11.24</v>
      </c>
      <c r="S25" s="3">
        <v>71.510000000000005</v>
      </c>
      <c r="T25" s="3"/>
      <c r="U25" s="3">
        <v>314</v>
      </c>
      <c r="V25" s="3">
        <v>363</v>
      </c>
      <c r="W25" s="9">
        <v>27.48</v>
      </c>
      <c r="X25" s="3"/>
      <c r="Y25" s="2"/>
      <c r="Z25" s="2"/>
    </row>
    <row r="26" spans="1:26" ht="15.75" customHeight="1" x14ac:dyDescent="0.25">
      <c r="A26" s="7" t="s">
        <v>28</v>
      </c>
      <c r="B26" s="7">
        <v>25</v>
      </c>
      <c r="C26" s="3" t="s">
        <v>1</v>
      </c>
      <c r="D26" s="3"/>
      <c r="E26" s="3">
        <v>14.8</v>
      </c>
      <c r="F26" s="9">
        <v>-0.67</v>
      </c>
      <c r="G26" s="8">
        <v>197300</v>
      </c>
      <c r="H26" s="8">
        <v>2952</v>
      </c>
      <c r="I26" s="8">
        <v>5912</v>
      </c>
      <c r="J26" s="3">
        <v>14.48</v>
      </c>
      <c r="K26" s="3">
        <v>1.57</v>
      </c>
      <c r="L26" s="3">
        <v>1.32</v>
      </c>
      <c r="M26" s="3">
        <v>0.3</v>
      </c>
      <c r="N26" s="3">
        <v>1.02</v>
      </c>
      <c r="O26" s="3">
        <v>5.81</v>
      </c>
      <c r="P26" s="3">
        <v>11.33</v>
      </c>
      <c r="Q26" s="3">
        <v>5.68</v>
      </c>
      <c r="R26" s="3">
        <v>2.0099999999999998</v>
      </c>
      <c r="S26" s="3">
        <v>38.22</v>
      </c>
      <c r="T26" s="3"/>
      <c r="U26" s="3">
        <v>417</v>
      </c>
      <c r="V26" s="3">
        <v>500</v>
      </c>
      <c r="W26" s="6">
        <v>0.01</v>
      </c>
      <c r="X26" s="3"/>
      <c r="Y26" s="2"/>
      <c r="Z26" s="2"/>
    </row>
    <row r="27" spans="1:26" ht="15.75" customHeight="1" x14ac:dyDescent="0.25">
      <c r="A27" s="7" t="s">
        <v>29</v>
      </c>
      <c r="B27" s="7">
        <v>26</v>
      </c>
      <c r="C27" s="3" t="s">
        <v>1</v>
      </c>
      <c r="D27" s="3"/>
      <c r="E27" s="3">
        <v>0.13</v>
      </c>
      <c r="F27" s="4">
        <v>0</v>
      </c>
      <c r="G27" s="8">
        <v>3202300</v>
      </c>
      <c r="H27" s="8">
        <v>405</v>
      </c>
      <c r="I27" s="8">
        <v>551</v>
      </c>
      <c r="J27" s="3"/>
      <c r="K27" s="3">
        <v>0.72</v>
      </c>
      <c r="L27" s="3">
        <v>0.28000000000000003</v>
      </c>
      <c r="M27" s="3"/>
      <c r="N27" s="3">
        <v>0</v>
      </c>
      <c r="O27" s="3">
        <v>-25.88</v>
      </c>
      <c r="P27" s="3">
        <v>-30.45</v>
      </c>
      <c r="Q27" s="3">
        <v>-34.200000000000003</v>
      </c>
      <c r="R27" s="3"/>
      <c r="S27" s="3">
        <v>67.05</v>
      </c>
      <c r="T27" s="3"/>
      <c r="U27" s="3"/>
      <c r="V27" s="3"/>
      <c r="W27" s="9"/>
      <c r="X27" s="3"/>
      <c r="Y27" s="2"/>
      <c r="Z27" s="2"/>
    </row>
    <row r="28" spans="1:26" ht="15.75" customHeight="1" x14ac:dyDescent="0.25">
      <c r="A28" s="7" t="s">
        <v>30</v>
      </c>
      <c r="B28" s="7">
        <v>27</v>
      </c>
      <c r="C28" s="3" t="s">
        <v>5</v>
      </c>
      <c r="D28" s="3"/>
      <c r="E28" s="3">
        <v>0.84</v>
      </c>
      <c r="F28" s="3">
        <v>0</v>
      </c>
      <c r="G28" s="8">
        <v>13900</v>
      </c>
      <c r="H28" s="3">
        <v>12</v>
      </c>
      <c r="I28" s="3">
        <v>339</v>
      </c>
      <c r="J28" s="3">
        <v>19.28</v>
      </c>
      <c r="K28" s="3">
        <v>0.66</v>
      </c>
      <c r="L28" s="3">
        <v>0.24</v>
      </c>
      <c r="M28" s="3">
        <v>0.03</v>
      </c>
      <c r="N28" s="3">
        <v>0.04</v>
      </c>
      <c r="O28" s="3">
        <v>4.1900000000000004</v>
      </c>
      <c r="P28" s="3">
        <v>3.42</v>
      </c>
      <c r="Q28" s="3">
        <v>-1.67</v>
      </c>
      <c r="R28" s="3">
        <v>3.81</v>
      </c>
      <c r="S28" s="3">
        <v>48.51</v>
      </c>
      <c r="T28" s="3"/>
      <c r="U28" s="3">
        <v>698</v>
      </c>
      <c r="V28" s="3">
        <v>632</v>
      </c>
      <c r="W28" s="9">
        <v>-2.04</v>
      </c>
      <c r="X28" s="3"/>
      <c r="Y28" s="2"/>
      <c r="Z28" s="2"/>
    </row>
    <row r="29" spans="1:26" ht="15.75" customHeight="1" x14ac:dyDescent="0.25">
      <c r="A29" s="7" t="s">
        <v>31</v>
      </c>
      <c r="B29" s="7">
        <v>28</v>
      </c>
      <c r="C29" s="3" t="s">
        <v>1</v>
      </c>
      <c r="D29" s="3"/>
      <c r="E29" s="3">
        <v>0.49</v>
      </c>
      <c r="F29" s="9">
        <v>0</v>
      </c>
      <c r="G29" s="8">
        <v>237300</v>
      </c>
      <c r="H29" s="3">
        <v>115</v>
      </c>
      <c r="I29" s="3">
        <v>658</v>
      </c>
      <c r="J29" s="3">
        <v>11.18</v>
      </c>
      <c r="K29" s="3">
        <v>0.67</v>
      </c>
      <c r="L29" s="3">
        <v>0.83</v>
      </c>
      <c r="M29" s="3"/>
      <c r="N29" s="3">
        <v>0.04</v>
      </c>
      <c r="O29" s="3">
        <v>5.15</v>
      </c>
      <c r="P29" s="3">
        <v>6.22</v>
      </c>
      <c r="Q29" s="3">
        <v>0.31</v>
      </c>
      <c r="R29" s="3"/>
      <c r="S29" s="3"/>
      <c r="T29" s="3"/>
      <c r="U29" s="3">
        <v>490</v>
      </c>
      <c r="V29" s="3">
        <v>462</v>
      </c>
      <c r="W29" s="4">
        <v>-0.04</v>
      </c>
      <c r="X29" s="3"/>
      <c r="Y29" s="2"/>
      <c r="Z29" s="2"/>
    </row>
    <row r="30" spans="1:26" ht="15.75" customHeight="1" x14ac:dyDescent="0.25">
      <c r="A30" s="7" t="s">
        <v>32</v>
      </c>
      <c r="B30" s="7">
        <v>29</v>
      </c>
      <c r="C30" s="3" t="s">
        <v>5</v>
      </c>
      <c r="D30" s="3"/>
      <c r="E30" s="3">
        <v>3.14</v>
      </c>
      <c r="F30" s="4">
        <v>4.67</v>
      </c>
      <c r="G30" s="8">
        <v>13795100</v>
      </c>
      <c r="H30" s="8">
        <v>42706</v>
      </c>
      <c r="I30" s="8">
        <v>1758</v>
      </c>
      <c r="J30" s="3">
        <v>3.5</v>
      </c>
      <c r="K30" s="3">
        <v>0.8</v>
      </c>
      <c r="L30" s="3">
        <v>2.66</v>
      </c>
      <c r="M30" s="3"/>
      <c r="N30" s="3">
        <v>0.9</v>
      </c>
      <c r="O30" s="3">
        <v>10.09</v>
      </c>
      <c r="P30" s="3">
        <v>25.83</v>
      </c>
      <c r="Q30" s="3">
        <v>16.690000000000001</v>
      </c>
      <c r="R30" s="3"/>
      <c r="S30" s="3"/>
      <c r="T30" s="3"/>
      <c r="U30" s="3">
        <v>35</v>
      </c>
      <c r="V30" s="3">
        <v>139</v>
      </c>
      <c r="W30" s="4">
        <v>0.08</v>
      </c>
      <c r="X30" s="3"/>
      <c r="Y30" s="2"/>
      <c r="Z30" s="2"/>
    </row>
    <row r="31" spans="1:26" ht="15.75" customHeight="1" x14ac:dyDescent="0.25">
      <c r="A31" s="7" t="s">
        <v>33</v>
      </c>
      <c r="B31" s="7">
        <v>30</v>
      </c>
      <c r="C31" s="3" t="s">
        <v>1</v>
      </c>
      <c r="D31" s="3"/>
      <c r="E31" s="3">
        <v>1.1100000000000001</v>
      </c>
      <c r="F31" s="3">
        <v>-0.89</v>
      </c>
      <c r="G31" s="8">
        <v>379000</v>
      </c>
      <c r="H31" s="8">
        <v>423</v>
      </c>
      <c r="I31" s="8">
        <v>666</v>
      </c>
      <c r="J31" s="3">
        <v>6.06</v>
      </c>
      <c r="K31" s="3">
        <v>0.8</v>
      </c>
      <c r="L31" s="3">
        <v>0.25</v>
      </c>
      <c r="M31" s="3">
        <v>0.1</v>
      </c>
      <c r="N31" s="3">
        <v>0.18</v>
      </c>
      <c r="O31" s="3">
        <v>13.43</v>
      </c>
      <c r="P31" s="3">
        <v>13.7</v>
      </c>
      <c r="Q31" s="3">
        <v>10.69</v>
      </c>
      <c r="R31" s="3">
        <v>8.93</v>
      </c>
      <c r="S31" s="3">
        <v>31.78</v>
      </c>
      <c r="T31" s="3"/>
      <c r="U31" s="3">
        <v>173</v>
      </c>
      <c r="V31" s="3">
        <v>100</v>
      </c>
      <c r="W31" s="9">
        <v>0.28999999999999998</v>
      </c>
      <c r="X31" s="3"/>
      <c r="Y31" s="2"/>
      <c r="Z31" s="2"/>
    </row>
    <row r="32" spans="1:26" ht="15.75" customHeight="1" x14ac:dyDescent="0.25">
      <c r="A32" s="7" t="s">
        <v>34</v>
      </c>
      <c r="B32" s="7">
        <v>31</v>
      </c>
      <c r="C32" s="3" t="s">
        <v>5</v>
      </c>
      <c r="D32" s="3"/>
      <c r="E32" s="3">
        <v>3.06</v>
      </c>
      <c r="F32" s="3">
        <v>2</v>
      </c>
      <c r="G32" s="8">
        <v>3207800</v>
      </c>
      <c r="H32" s="8">
        <v>9898</v>
      </c>
      <c r="I32" s="8">
        <v>3118</v>
      </c>
      <c r="J32" s="3">
        <v>15.63</v>
      </c>
      <c r="K32" s="3">
        <v>1.97</v>
      </c>
      <c r="L32" s="3">
        <v>1.05</v>
      </c>
      <c r="M32" s="3"/>
      <c r="N32" s="3">
        <v>0.2</v>
      </c>
      <c r="O32" s="3">
        <v>8.1199999999999992</v>
      </c>
      <c r="P32" s="3">
        <v>13.26</v>
      </c>
      <c r="Q32" s="3">
        <v>23.42</v>
      </c>
      <c r="R32" s="3"/>
      <c r="S32" s="3">
        <v>24.63</v>
      </c>
      <c r="T32" s="3"/>
      <c r="U32" s="3">
        <v>383</v>
      </c>
      <c r="V32" s="3">
        <v>411</v>
      </c>
      <c r="W32" s="9">
        <v>-0.09</v>
      </c>
      <c r="X32" s="3"/>
      <c r="Y32" s="2"/>
      <c r="Z32" s="2"/>
    </row>
    <row r="33" spans="1:26" ht="15.75" customHeight="1" x14ac:dyDescent="0.25">
      <c r="A33" s="7" t="s">
        <v>35</v>
      </c>
      <c r="B33" s="7">
        <v>32</v>
      </c>
      <c r="C33" s="3" t="s">
        <v>5</v>
      </c>
      <c r="D33" s="3"/>
      <c r="E33" s="3">
        <v>153</v>
      </c>
      <c r="F33" s="4">
        <v>-0.33</v>
      </c>
      <c r="G33" s="8">
        <v>200</v>
      </c>
      <c r="H33" s="8">
        <v>31</v>
      </c>
      <c r="I33" s="8">
        <v>6610</v>
      </c>
      <c r="J33" s="3">
        <v>10.07</v>
      </c>
      <c r="K33" s="3">
        <v>1.1599999999999999</v>
      </c>
      <c r="L33" s="3">
        <v>0.17</v>
      </c>
      <c r="M33" s="3"/>
      <c r="N33" s="3">
        <v>15.2</v>
      </c>
      <c r="O33" s="3">
        <v>12.47</v>
      </c>
      <c r="P33" s="3">
        <v>11.87</v>
      </c>
      <c r="Q33" s="3">
        <v>14.08</v>
      </c>
      <c r="R33" s="3">
        <v>4.8899999999999997</v>
      </c>
      <c r="S33" s="3">
        <v>21.37</v>
      </c>
      <c r="T33" s="3"/>
      <c r="U33" s="3">
        <v>305</v>
      </c>
      <c r="V33" s="3">
        <v>214</v>
      </c>
      <c r="W33" s="4">
        <v>-1.76</v>
      </c>
      <c r="X33" s="3"/>
      <c r="Y33" s="2"/>
      <c r="Z33" s="2"/>
    </row>
    <row r="34" spans="1:26" ht="15.75" customHeight="1" x14ac:dyDescent="0.25">
      <c r="A34" s="7" t="s">
        <v>36</v>
      </c>
      <c r="B34" s="7">
        <v>33</v>
      </c>
      <c r="C34" s="3" t="s">
        <v>1</v>
      </c>
      <c r="D34" s="3"/>
      <c r="E34" s="3">
        <v>4.3</v>
      </c>
      <c r="F34" s="9">
        <v>0</v>
      </c>
      <c r="G34" s="8">
        <v>2810500</v>
      </c>
      <c r="H34" s="8">
        <v>12201</v>
      </c>
      <c r="I34" s="8">
        <v>2227</v>
      </c>
      <c r="J34" s="3">
        <v>13.96</v>
      </c>
      <c r="K34" s="3">
        <v>1.08</v>
      </c>
      <c r="L34" s="3">
        <v>0.72</v>
      </c>
      <c r="M34" s="3"/>
      <c r="N34" s="3">
        <v>0.31</v>
      </c>
      <c r="O34" s="3">
        <v>6.9</v>
      </c>
      <c r="P34" s="3">
        <v>7.85</v>
      </c>
      <c r="Q34" s="3">
        <v>6.53</v>
      </c>
      <c r="R34" s="3">
        <v>4.6500000000000004</v>
      </c>
      <c r="S34" s="3"/>
      <c r="T34" s="3"/>
      <c r="U34" s="3">
        <v>508</v>
      </c>
      <c r="V34" s="3">
        <v>439</v>
      </c>
      <c r="W34" s="4">
        <v>0.37</v>
      </c>
      <c r="X34" s="3"/>
      <c r="Y34" s="2"/>
      <c r="Z34" s="2"/>
    </row>
    <row r="35" spans="1:26" ht="15.75" customHeight="1" x14ac:dyDescent="0.25">
      <c r="A35" s="7" t="s">
        <v>37</v>
      </c>
      <c r="B35" s="7">
        <v>34</v>
      </c>
      <c r="C35" s="3" t="s">
        <v>1</v>
      </c>
      <c r="D35" s="3"/>
      <c r="E35" s="3">
        <v>2.56</v>
      </c>
      <c r="F35" s="4">
        <v>0</v>
      </c>
      <c r="G35" s="8">
        <v>2814400</v>
      </c>
      <c r="H35" s="8">
        <v>7255</v>
      </c>
      <c r="I35" s="8">
        <v>2641</v>
      </c>
      <c r="J35" s="3">
        <v>9.5399999999999991</v>
      </c>
      <c r="K35" s="3">
        <v>1.9</v>
      </c>
      <c r="L35" s="3">
        <v>1.56</v>
      </c>
      <c r="M35" s="3">
        <v>0.11</v>
      </c>
      <c r="N35" s="3">
        <v>0.27</v>
      </c>
      <c r="O35" s="3">
        <v>8.93</v>
      </c>
      <c r="P35" s="3">
        <v>21.07</v>
      </c>
      <c r="Q35" s="3">
        <v>35.94</v>
      </c>
      <c r="R35" s="3">
        <v>4.33</v>
      </c>
      <c r="S35" s="3"/>
      <c r="T35" s="3"/>
      <c r="U35" s="3">
        <v>171</v>
      </c>
      <c r="V35" s="3">
        <v>264</v>
      </c>
      <c r="W35" s="9">
        <v>0.17</v>
      </c>
      <c r="X35" s="3"/>
      <c r="Y35" s="2"/>
      <c r="Z35" s="2"/>
    </row>
    <row r="36" spans="1:26" ht="15.75" customHeight="1" x14ac:dyDescent="0.25">
      <c r="A36" s="7" t="s">
        <v>38</v>
      </c>
      <c r="B36" s="7">
        <v>35</v>
      </c>
      <c r="C36" s="3" t="s">
        <v>1</v>
      </c>
      <c r="D36" s="3"/>
      <c r="E36" s="3">
        <v>3.38</v>
      </c>
      <c r="F36" s="4">
        <v>0</v>
      </c>
      <c r="G36" s="8">
        <v>23000</v>
      </c>
      <c r="H36" s="8">
        <v>78</v>
      </c>
      <c r="I36" s="8">
        <v>3374</v>
      </c>
      <c r="J36" s="3">
        <v>32.950000000000003</v>
      </c>
      <c r="K36" s="3">
        <v>0.85</v>
      </c>
      <c r="L36" s="3">
        <v>0.31</v>
      </c>
      <c r="M36" s="3"/>
      <c r="N36" s="3">
        <v>0.1</v>
      </c>
      <c r="O36" s="3">
        <v>2.52</v>
      </c>
      <c r="P36" s="3">
        <v>2.58</v>
      </c>
      <c r="Q36" s="3">
        <v>-7.17</v>
      </c>
      <c r="R36" s="3">
        <v>3.55</v>
      </c>
      <c r="S36" s="3"/>
      <c r="T36" s="3"/>
      <c r="U36" s="3">
        <v>808</v>
      </c>
      <c r="V36" s="3">
        <v>795</v>
      </c>
      <c r="W36" s="9">
        <v>-0.56999999999999995</v>
      </c>
      <c r="X36" s="3"/>
      <c r="Y36" s="2"/>
      <c r="Z36" s="2"/>
    </row>
    <row r="37" spans="1:26" ht="15.75" customHeight="1" x14ac:dyDescent="0.25">
      <c r="A37" s="7" t="s">
        <v>39</v>
      </c>
      <c r="B37" s="7">
        <v>36</v>
      </c>
      <c r="C37" s="3" t="s">
        <v>1</v>
      </c>
      <c r="D37" s="3" t="s">
        <v>40</v>
      </c>
      <c r="E37" s="3">
        <v>13.6</v>
      </c>
      <c r="F37" s="4">
        <v>1.49</v>
      </c>
      <c r="G37" s="8">
        <v>8561600</v>
      </c>
      <c r="H37" s="8">
        <v>116616</v>
      </c>
      <c r="I37" s="8">
        <v>14511</v>
      </c>
      <c r="J37" s="3">
        <v>9.76</v>
      </c>
      <c r="K37" s="3">
        <v>1.04</v>
      </c>
      <c r="L37" s="3">
        <v>1.51</v>
      </c>
      <c r="M37" s="3">
        <v>0.1</v>
      </c>
      <c r="N37" s="3">
        <v>1.39</v>
      </c>
      <c r="O37" s="3">
        <v>7.48</v>
      </c>
      <c r="P37" s="3">
        <v>10.81</v>
      </c>
      <c r="Q37" s="3">
        <v>18.03</v>
      </c>
      <c r="R37" s="3">
        <v>3.36</v>
      </c>
      <c r="S37" s="3"/>
      <c r="T37" s="3"/>
      <c r="U37" s="3">
        <v>327</v>
      </c>
      <c r="V37" s="3">
        <v>320</v>
      </c>
      <c r="W37" s="4">
        <v>0.66</v>
      </c>
      <c r="X37" s="3"/>
      <c r="Y37" s="2"/>
      <c r="Z37" s="2"/>
    </row>
    <row r="38" spans="1:26" ht="15.75" customHeight="1" x14ac:dyDescent="0.25">
      <c r="A38" s="7" t="s">
        <v>41</v>
      </c>
      <c r="B38" s="7">
        <v>37</v>
      </c>
      <c r="C38" s="3" t="s">
        <v>1</v>
      </c>
      <c r="D38" s="3"/>
      <c r="E38" s="3">
        <v>5</v>
      </c>
      <c r="F38" s="3">
        <v>0.81</v>
      </c>
      <c r="G38" s="8">
        <v>246200</v>
      </c>
      <c r="H38" s="8">
        <v>1244</v>
      </c>
      <c r="I38" s="8">
        <v>4675</v>
      </c>
      <c r="J38" s="3">
        <v>56.14</v>
      </c>
      <c r="K38" s="3">
        <v>1.78</v>
      </c>
      <c r="L38" s="3">
        <v>1.9</v>
      </c>
      <c r="M38" s="3">
        <v>0.05</v>
      </c>
      <c r="N38" s="3">
        <v>0.09</v>
      </c>
      <c r="O38" s="3">
        <v>4.0599999999999996</v>
      </c>
      <c r="P38" s="3">
        <v>3.14</v>
      </c>
      <c r="Q38" s="3">
        <v>9.5500000000000007</v>
      </c>
      <c r="R38" s="3">
        <v>1.01</v>
      </c>
      <c r="S38" s="3"/>
      <c r="T38" s="3"/>
      <c r="U38" s="3">
        <v>860</v>
      </c>
      <c r="V38" s="3">
        <v>790</v>
      </c>
      <c r="W38" s="9">
        <v>0.52</v>
      </c>
      <c r="X38" s="3"/>
      <c r="Y38" s="2"/>
      <c r="Z38" s="2"/>
    </row>
    <row r="39" spans="1:26" ht="15.75" customHeight="1" x14ac:dyDescent="0.25">
      <c r="A39" s="7" t="s">
        <v>42</v>
      </c>
      <c r="B39" s="7">
        <v>38</v>
      </c>
      <c r="C39" s="3" t="s">
        <v>5</v>
      </c>
      <c r="D39" s="3"/>
      <c r="E39" s="3">
        <v>1.46</v>
      </c>
      <c r="F39" s="3">
        <v>-1.35</v>
      </c>
      <c r="G39" s="8">
        <v>45900</v>
      </c>
      <c r="H39" s="3">
        <v>67</v>
      </c>
      <c r="I39" s="8">
        <v>701</v>
      </c>
      <c r="J39" s="3">
        <v>8.7100000000000009</v>
      </c>
      <c r="K39" s="3">
        <v>0.33</v>
      </c>
      <c r="L39" s="3">
        <v>0.61</v>
      </c>
      <c r="M39" s="3"/>
      <c r="N39" s="3">
        <v>0.17</v>
      </c>
      <c r="O39" s="3">
        <v>3</v>
      </c>
      <c r="P39" s="3">
        <v>4.03</v>
      </c>
      <c r="Q39" s="3">
        <v>1.72</v>
      </c>
      <c r="R39" s="3"/>
      <c r="S39" s="3"/>
      <c r="T39" s="3"/>
      <c r="U39" s="3">
        <v>470</v>
      </c>
      <c r="V39" s="3">
        <v>483</v>
      </c>
      <c r="W39" s="9">
        <v>-0.05</v>
      </c>
      <c r="X39" s="3"/>
      <c r="Y39" s="2"/>
      <c r="Z39" s="2"/>
    </row>
    <row r="40" spans="1:26" ht="15.75" customHeight="1" x14ac:dyDescent="0.25">
      <c r="A40" s="7" t="s">
        <v>43</v>
      </c>
      <c r="B40" s="7">
        <v>39</v>
      </c>
      <c r="C40" s="3" t="s">
        <v>1</v>
      </c>
      <c r="D40" s="3"/>
      <c r="E40" s="3">
        <v>1.39</v>
      </c>
      <c r="F40" s="4">
        <v>-0.71</v>
      </c>
      <c r="G40" s="8">
        <v>8517800</v>
      </c>
      <c r="H40" s="8">
        <v>11915</v>
      </c>
      <c r="I40" s="8">
        <v>4633</v>
      </c>
      <c r="J40" s="3"/>
      <c r="K40" s="3">
        <v>0.28999999999999998</v>
      </c>
      <c r="L40" s="3">
        <v>1.82</v>
      </c>
      <c r="M40" s="3">
        <v>0.03</v>
      </c>
      <c r="N40" s="3">
        <v>0</v>
      </c>
      <c r="O40" s="3">
        <v>1.61</v>
      </c>
      <c r="P40" s="3">
        <v>-0.44</v>
      </c>
      <c r="Q40" s="3">
        <v>-11.9</v>
      </c>
      <c r="R40" s="3">
        <v>8.39</v>
      </c>
      <c r="S40" s="3"/>
      <c r="T40" s="3"/>
      <c r="U40" s="3"/>
      <c r="V40" s="3"/>
      <c r="W40" s="4"/>
      <c r="X40" s="3"/>
      <c r="Y40" s="2"/>
      <c r="Z40" s="2"/>
    </row>
    <row r="41" spans="1:26" ht="15.75" customHeight="1" x14ac:dyDescent="0.25">
      <c r="A41" s="7" t="s">
        <v>44</v>
      </c>
      <c r="B41" s="7">
        <v>40</v>
      </c>
      <c r="C41" s="3" t="s">
        <v>1</v>
      </c>
      <c r="D41" s="3"/>
      <c r="E41" s="3">
        <v>59.5</v>
      </c>
      <c r="F41" s="4">
        <v>-1.24</v>
      </c>
      <c r="G41" s="8">
        <v>27299800</v>
      </c>
      <c r="H41" s="8">
        <v>1647527</v>
      </c>
      <c r="I41" s="8">
        <v>849999</v>
      </c>
      <c r="J41" s="3">
        <v>64.55</v>
      </c>
      <c r="K41" s="3">
        <v>5.79</v>
      </c>
      <c r="L41" s="3">
        <v>0.21</v>
      </c>
      <c r="M41" s="3">
        <v>1.05</v>
      </c>
      <c r="N41" s="3">
        <v>0.92</v>
      </c>
      <c r="O41" s="3">
        <v>9.4700000000000006</v>
      </c>
      <c r="P41" s="3">
        <v>8.91</v>
      </c>
      <c r="Q41" s="3">
        <v>25.81</v>
      </c>
      <c r="R41" s="3">
        <v>1.74</v>
      </c>
      <c r="S41" s="3"/>
      <c r="T41" s="3"/>
      <c r="U41" s="3">
        <v>709</v>
      </c>
      <c r="V41" s="3">
        <v>595</v>
      </c>
      <c r="W41" s="9">
        <v>8.25</v>
      </c>
      <c r="X41" s="3"/>
      <c r="Y41" s="2"/>
      <c r="Z41" s="2"/>
    </row>
    <row r="42" spans="1:26" ht="15.75" customHeight="1" x14ac:dyDescent="0.25">
      <c r="A42" s="7" t="s">
        <v>45</v>
      </c>
      <c r="B42" s="7">
        <v>41</v>
      </c>
      <c r="C42" s="3" t="s">
        <v>1</v>
      </c>
      <c r="D42" s="3"/>
      <c r="E42" s="3">
        <v>5.75</v>
      </c>
      <c r="F42" s="9">
        <v>-1.71</v>
      </c>
      <c r="G42" s="8">
        <v>8675000</v>
      </c>
      <c r="H42" s="8">
        <v>50285</v>
      </c>
      <c r="I42" s="8">
        <v>18089</v>
      </c>
      <c r="J42" s="3">
        <v>5.43</v>
      </c>
      <c r="K42" s="3">
        <v>0.67</v>
      </c>
      <c r="L42" s="3">
        <v>1.33</v>
      </c>
      <c r="M42" s="3">
        <v>0.4</v>
      </c>
      <c r="N42" s="3">
        <v>1.06</v>
      </c>
      <c r="O42" s="3">
        <v>7.11</v>
      </c>
      <c r="P42" s="3">
        <v>12.9</v>
      </c>
      <c r="Q42" s="3">
        <v>13.1</v>
      </c>
      <c r="R42" s="3">
        <v>6.84</v>
      </c>
      <c r="S42" s="3"/>
      <c r="T42" s="3"/>
      <c r="U42" s="3">
        <v>174</v>
      </c>
      <c r="V42" s="3">
        <v>238</v>
      </c>
      <c r="W42" s="6">
        <v>1</v>
      </c>
      <c r="X42" s="3"/>
      <c r="Y42" s="2"/>
      <c r="Z42" s="2"/>
    </row>
    <row r="43" spans="1:26" ht="15.75" customHeight="1" x14ac:dyDescent="0.25">
      <c r="A43" s="7" t="s">
        <v>46</v>
      </c>
      <c r="B43" s="7">
        <v>42</v>
      </c>
      <c r="C43" s="3" t="s">
        <v>1</v>
      </c>
      <c r="D43" s="3"/>
      <c r="E43" s="3">
        <v>3.46</v>
      </c>
      <c r="F43" s="4">
        <v>-2.2599999999999998</v>
      </c>
      <c r="G43" s="8">
        <v>176400</v>
      </c>
      <c r="H43" s="8">
        <v>612</v>
      </c>
      <c r="I43" s="8">
        <v>2076</v>
      </c>
      <c r="J43" s="3">
        <v>30.81</v>
      </c>
      <c r="K43" s="3">
        <v>3.68</v>
      </c>
      <c r="L43" s="3">
        <v>0.11</v>
      </c>
      <c r="M43" s="3">
        <v>0.1</v>
      </c>
      <c r="N43" s="3">
        <v>0.11</v>
      </c>
      <c r="O43" s="3">
        <v>13.85</v>
      </c>
      <c r="P43" s="3">
        <v>12.15</v>
      </c>
      <c r="Q43" s="3">
        <v>28.89</v>
      </c>
      <c r="R43" s="3">
        <v>2.68</v>
      </c>
      <c r="S43" s="3"/>
      <c r="T43" s="3"/>
      <c r="U43" s="3">
        <v>539</v>
      </c>
      <c r="V43" s="3">
        <v>433</v>
      </c>
      <c r="W43" s="6">
        <v>-3.21</v>
      </c>
      <c r="X43" s="3"/>
      <c r="Y43" s="2"/>
      <c r="Z43" s="2"/>
    </row>
    <row r="44" spans="1:26" ht="15.75" customHeight="1" x14ac:dyDescent="0.25">
      <c r="A44" s="7" t="s">
        <v>47</v>
      </c>
      <c r="B44" s="7">
        <v>43</v>
      </c>
      <c r="C44" s="3" t="s">
        <v>1</v>
      </c>
      <c r="D44" s="3"/>
      <c r="E44" s="3">
        <v>5.45</v>
      </c>
      <c r="F44" s="3">
        <v>-0.91</v>
      </c>
      <c r="G44" s="8">
        <v>38400</v>
      </c>
      <c r="H44" s="3">
        <v>209</v>
      </c>
      <c r="I44" s="8">
        <v>3597</v>
      </c>
      <c r="J44" s="3">
        <v>104.24</v>
      </c>
      <c r="K44" s="3">
        <v>2.2599999999999998</v>
      </c>
      <c r="L44" s="3">
        <v>0.73</v>
      </c>
      <c r="M44" s="3">
        <v>0.06</v>
      </c>
      <c r="N44" s="3">
        <v>0.05</v>
      </c>
      <c r="O44" s="3">
        <v>2.33</v>
      </c>
      <c r="P44" s="3">
        <v>2.12</v>
      </c>
      <c r="Q44" s="3">
        <v>-11.54</v>
      </c>
      <c r="R44" s="3">
        <v>1.0900000000000001</v>
      </c>
      <c r="S44" s="3"/>
      <c r="T44" s="3"/>
      <c r="U44" s="3">
        <v>907</v>
      </c>
      <c r="V44" s="3">
        <v>897</v>
      </c>
      <c r="W44" s="4">
        <v>-0.67</v>
      </c>
      <c r="X44" s="3"/>
      <c r="Y44" s="2"/>
      <c r="Z44" s="2"/>
    </row>
    <row r="45" spans="1:26" ht="15.75" customHeight="1" x14ac:dyDescent="0.25">
      <c r="A45" s="7" t="s">
        <v>48</v>
      </c>
      <c r="B45" s="7">
        <v>44</v>
      </c>
      <c r="C45" s="3" t="s">
        <v>1</v>
      </c>
      <c r="D45" s="3" t="s">
        <v>17</v>
      </c>
      <c r="E45" s="3">
        <v>0.08</v>
      </c>
      <c r="F45" s="3">
        <v>14.29</v>
      </c>
      <c r="G45" s="8">
        <v>61000</v>
      </c>
      <c r="H45" s="8">
        <v>5</v>
      </c>
      <c r="I45" s="8">
        <v>320</v>
      </c>
      <c r="J45" s="3"/>
      <c r="K45" s="3">
        <v>2.67</v>
      </c>
      <c r="L45" s="3">
        <v>29.11</v>
      </c>
      <c r="M45" s="3"/>
      <c r="N45" s="3">
        <v>0</v>
      </c>
      <c r="O45" s="3">
        <v>-0.67</v>
      </c>
      <c r="P45" s="3">
        <v>-119.9</v>
      </c>
      <c r="Q45" s="3">
        <v>-11.29</v>
      </c>
      <c r="R45" s="3"/>
      <c r="S45" s="3"/>
      <c r="T45" s="3"/>
      <c r="U45" s="3"/>
      <c r="V45" s="3"/>
      <c r="W45" s="4"/>
      <c r="X45" s="3"/>
      <c r="Y45" s="2"/>
      <c r="Z45" s="2"/>
    </row>
    <row r="46" spans="1:26" ht="15.75" customHeight="1" x14ac:dyDescent="0.25">
      <c r="A46" s="7" t="s">
        <v>49</v>
      </c>
      <c r="B46" s="7">
        <v>45</v>
      </c>
      <c r="C46" s="3" t="s">
        <v>5</v>
      </c>
      <c r="D46" s="3"/>
      <c r="E46" s="3">
        <v>2.38</v>
      </c>
      <c r="F46" s="9">
        <v>-2.46</v>
      </c>
      <c r="G46" s="8">
        <v>3736900</v>
      </c>
      <c r="H46" s="8">
        <v>9127</v>
      </c>
      <c r="I46" s="3">
        <v>666</v>
      </c>
      <c r="J46" s="3">
        <v>9.8000000000000007</v>
      </c>
      <c r="K46" s="3">
        <v>2.0299999999999998</v>
      </c>
      <c r="L46" s="3">
        <v>0.99</v>
      </c>
      <c r="M46" s="3">
        <v>0.1</v>
      </c>
      <c r="N46" s="3">
        <v>0.24</v>
      </c>
      <c r="O46" s="3">
        <v>11.46</v>
      </c>
      <c r="P46" s="3">
        <v>18.36</v>
      </c>
      <c r="Q46" s="3">
        <v>9.3800000000000008</v>
      </c>
      <c r="R46" s="3">
        <v>4.0999999999999996</v>
      </c>
      <c r="S46" s="3"/>
      <c r="T46" s="3"/>
      <c r="U46" s="3">
        <v>208</v>
      </c>
      <c r="V46" s="3">
        <v>221</v>
      </c>
      <c r="W46" s="9"/>
      <c r="X46" s="3"/>
      <c r="Y46" s="2"/>
      <c r="Z46" s="2"/>
    </row>
    <row r="47" spans="1:26" ht="15.75" customHeight="1" x14ac:dyDescent="0.25">
      <c r="A47" s="7" t="s">
        <v>50</v>
      </c>
      <c r="B47" s="7">
        <v>46</v>
      </c>
      <c r="C47" s="3" t="s">
        <v>1</v>
      </c>
      <c r="D47" s="3"/>
      <c r="E47" s="3">
        <v>1.81</v>
      </c>
      <c r="F47" s="9">
        <v>0.56000000000000005</v>
      </c>
      <c r="G47" s="8">
        <v>282300</v>
      </c>
      <c r="H47" s="8">
        <v>511</v>
      </c>
      <c r="I47" s="8">
        <v>1734</v>
      </c>
      <c r="J47" s="3">
        <v>10.14</v>
      </c>
      <c r="K47" s="3">
        <v>1</v>
      </c>
      <c r="L47" s="3">
        <v>0.12</v>
      </c>
      <c r="M47" s="3">
        <v>0.05</v>
      </c>
      <c r="N47" s="3">
        <v>0.18</v>
      </c>
      <c r="O47" s="3">
        <v>11.27</v>
      </c>
      <c r="P47" s="3">
        <v>10</v>
      </c>
      <c r="Q47" s="3">
        <v>12.6</v>
      </c>
      <c r="R47" s="3"/>
      <c r="S47" s="3"/>
      <c r="T47" s="3"/>
      <c r="U47" s="3">
        <v>361</v>
      </c>
      <c r="V47" s="3">
        <v>240</v>
      </c>
      <c r="W47" s="9">
        <v>-2.21</v>
      </c>
      <c r="X47" s="3"/>
      <c r="Y47" s="2"/>
      <c r="Z47" s="2"/>
    </row>
    <row r="48" spans="1:26" ht="15.75" customHeight="1" x14ac:dyDescent="0.25">
      <c r="A48" s="7" t="s">
        <v>51</v>
      </c>
      <c r="B48" s="7">
        <v>47</v>
      </c>
      <c r="C48" s="3" t="s">
        <v>1</v>
      </c>
      <c r="D48" s="3" t="s">
        <v>17</v>
      </c>
      <c r="E48" s="3">
        <v>0.01</v>
      </c>
      <c r="F48" s="4">
        <v>-50</v>
      </c>
      <c r="G48" s="8">
        <v>4953200</v>
      </c>
      <c r="H48" s="8">
        <v>66</v>
      </c>
      <c r="I48" s="8">
        <v>853</v>
      </c>
      <c r="J48" s="3"/>
      <c r="K48" s="3">
        <v>0.25</v>
      </c>
      <c r="L48" s="3">
        <v>1.0900000000000001</v>
      </c>
      <c r="M48" s="3"/>
      <c r="N48" s="3">
        <v>0</v>
      </c>
      <c r="O48" s="3">
        <v>-4.01</v>
      </c>
      <c r="P48" s="3">
        <v>-8.16</v>
      </c>
      <c r="Q48" s="3">
        <v>-76.44</v>
      </c>
      <c r="R48" s="3"/>
      <c r="S48" s="3"/>
      <c r="T48" s="3"/>
      <c r="U48" s="3"/>
      <c r="V48" s="3"/>
      <c r="W48" s="4"/>
      <c r="X48" s="3"/>
      <c r="Y48" s="2"/>
      <c r="Z48" s="2"/>
    </row>
    <row r="49" spans="1:26" ht="15.75" customHeight="1" x14ac:dyDescent="0.25">
      <c r="A49" s="7" t="s">
        <v>52</v>
      </c>
      <c r="B49" s="7">
        <v>48</v>
      </c>
      <c r="C49" s="3" t="s">
        <v>5</v>
      </c>
      <c r="D49" s="3"/>
      <c r="E49" s="3">
        <v>0.34</v>
      </c>
      <c r="F49" s="4">
        <v>-2.86</v>
      </c>
      <c r="G49" s="8">
        <v>7162100</v>
      </c>
      <c r="H49" s="8">
        <v>2500</v>
      </c>
      <c r="I49" s="8">
        <v>1562</v>
      </c>
      <c r="J49" s="3">
        <v>3.5</v>
      </c>
      <c r="K49" s="3">
        <v>0.35</v>
      </c>
      <c r="L49" s="3">
        <v>0.82</v>
      </c>
      <c r="M49" s="3"/>
      <c r="N49" s="3">
        <v>0.1</v>
      </c>
      <c r="O49" s="3">
        <v>8.1300000000000008</v>
      </c>
      <c r="P49" s="3">
        <v>10.48</v>
      </c>
      <c r="Q49" s="3">
        <v>16.46</v>
      </c>
      <c r="R49" s="3">
        <v>8.57</v>
      </c>
      <c r="S49" s="3"/>
      <c r="T49" s="3"/>
      <c r="U49" s="3">
        <v>227</v>
      </c>
      <c r="V49" s="3">
        <v>182</v>
      </c>
      <c r="W49" s="9">
        <v>0.12</v>
      </c>
      <c r="X49" s="3"/>
      <c r="Y49" s="2"/>
      <c r="Z49" s="2"/>
    </row>
    <row r="50" spans="1:26" ht="15.75" customHeight="1" x14ac:dyDescent="0.25">
      <c r="A50" s="7" t="s">
        <v>53</v>
      </c>
      <c r="B50" s="7">
        <v>49</v>
      </c>
      <c r="C50" s="3" t="s">
        <v>5</v>
      </c>
      <c r="D50" s="3"/>
      <c r="E50" s="3">
        <v>0.99</v>
      </c>
      <c r="F50" s="3">
        <v>-1.98</v>
      </c>
      <c r="G50" s="8">
        <v>461100</v>
      </c>
      <c r="H50" s="8">
        <v>460</v>
      </c>
      <c r="I50" s="8">
        <v>594</v>
      </c>
      <c r="J50" s="3"/>
      <c r="K50" s="3">
        <v>1.27</v>
      </c>
      <c r="L50" s="3">
        <v>1.1399999999999999</v>
      </c>
      <c r="M50" s="3"/>
      <c r="N50" s="3">
        <v>0</v>
      </c>
      <c r="O50" s="3">
        <v>-1.18</v>
      </c>
      <c r="P50" s="3">
        <v>-6.34</v>
      </c>
      <c r="Q50" s="3">
        <v>-28.6</v>
      </c>
      <c r="R50" s="3"/>
      <c r="S50" s="3"/>
      <c r="T50" s="3"/>
      <c r="U50" s="3"/>
      <c r="V50" s="3"/>
      <c r="W50" s="9"/>
      <c r="X50" s="3"/>
      <c r="Y50" s="2"/>
      <c r="Z50" s="2"/>
    </row>
    <row r="51" spans="1:26" ht="15.75" customHeight="1" x14ac:dyDescent="0.25">
      <c r="A51" s="7" t="s">
        <v>54</v>
      </c>
      <c r="B51" s="7">
        <v>50</v>
      </c>
      <c r="C51" s="3" t="s">
        <v>1</v>
      </c>
      <c r="D51" s="3"/>
      <c r="E51" s="3">
        <v>0.4</v>
      </c>
      <c r="F51" s="4">
        <v>0</v>
      </c>
      <c r="G51" s="8">
        <v>346000</v>
      </c>
      <c r="H51" s="8">
        <v>138</v>
      </c>
      <c r="I51" s="3">
        <v>186</v>
      </c>
      <c r="J51" s="3">
        <v>57.32</v>
      </c>
      <c r="K51" s="3">
        <v>0.91</v>
      </c>
      <c r="L51" s="3">
        <v>0.2</v>
      </c>
      <c r="M51" s="3"/>
      <c r="N51" s="3">
        <v>0.01</v>
      </c>
      <c r="O51" s="3">
        <v>2.35</v>
      </c>
      <c r="P51" s="3">
        <v>1.59</v>
      </c>
      <c r="Q51" s="3">
        <v>-0.81</v>
      </c>
      <c r="R51" s="3"/>
      <c r="S51" s="3"/>
      <c r="T51" s="3"/>
      <c r="U51" s="3">
        <v>897</v>
      </c>
      <c r="V51" s="3">
        <v>869</v>
      </c>
      <c r="W51" s="9">
        <v>-2.17</v>
      </c>
      <c r="X51" s="3"/>
      <c r="Y51" s="2"/>
      <c r="Z51" s="2"/>
    </row>
    <row r="52" spans="1:26" ht="15.75" customHeight="1" x14ac:dyDescent="0.25">
      <c r="A52" s="7" t="s">
        <v>55</v>
      </c>
      <c r="B52" s="7">
        <v>51</v>
      </c>
      <c r="C52" s="3" t="s">
        <v>1</v>
      </c>
      <c r="D52" s="3"/>
      <c r="E52" s="3">
        <v>7.15</v>
      </c>
      <c r="F52" s="4">
        <v>0.7</v>
      </c>
      <c r="G52" s="8">
        <v>11900</v>
      </c>
      <c r="H52" s="3">
        <v>85</v>
      </c>
      <c r="I52" s="8">
        <v>1823</v>
      </c>
      <c r="J52" s="3">
        <v>8.86</v>
      </c>
      <c r="K52" s="3">
        <v>1.51</v>
      </c>
      <c r="L52" s="3">
        <v>0.55000000000000004</v>
      </c>
      <c r="M52" s="3">
        <v>0.15</v>
      </c>
      <c r="N52" s="3">
        <v>0.81</v>
      </c>
      <c r="O52" s="3">
        <v>14.43</v>
      </c>
      <c r="P52" s="3">
        <v>17.690000000000001</v>
      </c>
      <c r="Q52" s="3">
        <v>14.18</v>
      </c>
      <c r="R52" s="3">
        <v>7.74</v>
      </c>
      <c r="S52" s="3"/>
      <c r="T52" s="3"/>
      <c r="U52" s="3">
        <v>187</v>
      </c>
      <c r="V52" s="3">
        <v>148</v>
      </c>
      <c r="W52" s="4">
        <v>-5.7</v>
      </c>
      <c r="X52" s="3"/>
      <c r="Y52" s="2"/>
      <c r="Z52" s="2"/>
    </row>
    <row r="53" spans="1:26" ht="15.75" customHeight="1" x14ac:dyDescent="0.25">
      <c r="A53" s="7" t="s">
        <v>56</v>
      </c>
      <c r="B53" s="7">
        <v>52</v>
      </c>
      <c r="C53" s="3" t="s">
        <v>1</v>
      </c>
      <c r="D53" s="3"/>
      <c r="E53" s="3">
        <v>4.4400000000000004</v>
      </c>
      <c r="F53" s="4">
        <v>-0.89</v>
      </c>
      <c r="G53" s="8">
        <v>2111300</v>
      </c>
      <c r="H53" s="8">
        <v>9489</v>
      </c>
      <c r="I53" s="8">
        <v>1820</v>
      </c>
      <c r="J53" s="3">
        <v>9.6</v>
      </c>
      <c r="K53" s="3">
        <v>6.94</v>
      </c>
      <c r="L53" s="3">
        <v>1.29</v>
      </c>
      <c r="M53" s="3"/>
      <c r="N53" s="3">
        <v>0.46</v>
      </c>
      <c r="O53" s="3">
        <v>39.82</v>
      </c>
      <c r="P53" s="3">
        <v>111.28</v>
      </c>
      <c r="Q53" s="3">
        <v>21.46</v>
      </c>
      <c r="R53" s="3"/>
      <c r="S53" s="3"/>
      <c r="T53" s="3"/>
      <c r="U53" s="3">
        <v>114</v>
      </c>
      <c r="V53" s="3">
        <v>114</v>
      </c>
      <c r="W53" s="4">
        <v>-0.18</v>
      </c>
      <c r="X53" s="3"/>
      <c r="Y53" s="2"/>
      <c r="Z53" s="2"/>
    </row>
    <row r="54" spans="1:26" ht="15.75" customHeight="1" x14ac:dyDescent="0.25">
      <c r="A54" s="7" t="s">
        <v>57</v>
      </c>
      <c r="B54" s="7">
        <v>53</v>
      </c>
      <c r="C54" s="3" t="s">
        <v>1</v>
      </c>
      <c r="D54" s="3"/>
      <c r="E54" s="3">
        <v>2.2000000000000002</v>
      </c>
      <c r="F54" s="4">
        <v>-1.79</v>
      </c>
      <c r="G54" s="8">
        <v>1043500</v>
      </c>
      <c r="H54" s="8">
        <v>2324</v>
      </c>
      <c r="I54" s="8">
        <v>1597</v>
      </c>
      <c r="J54" s="3"/>
      <c r="K54" s="3">
        <v>1.18</v>
      </c>
      <c r="L54" s="3">
        <v>8.41</v>
      </c>
      <c r="M54" s="3"/>
      <c r="N54" s="3">
        <v>0</v>
      </c>
      <c r="O54" s="3">
        <v>-0.69</v>
      </c>
      <c r="P54" s="3">
        <v>-9.69</v>
      </c>
      <c r="Q54" s="3">
        <v>-2.2200000000000002</v>
      </c>
      <c r="R54" s="3"/>
      <c r="S54" s="3"/>
      <c r="T54" s="3"/>
      <c r="U54" s="3"/>
      <c r="V54" s="3"/>
      <c r="W54" s="4"/>
      <c r="X54" s="3"/>
      <c r="Y54" s="2"/>
      <c r="Z54" s="2"/>
    </row>
    <row r="55" spans="1:26" ht="15.75" customHeight="1" x14ac:dyDescent="0.25">
      <c r="A55" s="7" t="s">
        <v>58</v>
      </c>
      <c r="B55" s="7">
        <v>54</v>
      </c>
      <c r="C55" s="3" t="s">
        <v>1</v>
      </c>
      <c r="D55" s="3"/>
      <c r="E55" s="3">
        <v>3.26</v>
      </c>
      <c r="F55" s="4">
        <v>1.88</v>
      </c>
      <c r="G55" s="8">
        <v>527200</v>
      </c>
      <c r="H55" s="8">
        <v>1714</v>
      </c>
      <c r="I55" s="8">
        <v>1793</v>
      </c>
      <c r="J55" s="3">
        <v>12.14</v>
      </c>
      <c r="K55" s="3">
        <v>1.1599999999999999</v>
      </c>
      <c r="L55" s="3">
        <v>0.42</v>
      </c>
      <c r="M55" s="3"/>
      <c r="N55" s="3">
        <v>0.27</v>
      </c>
      <c r="O55" s="3">
        <v>8.16</v>
      </c>
      <c r="P55" s="3">
        <v>9.59</v>
      </c>
      <c r="Q55" s="3">
        <v>7.3</v>
      </c>
      <c r="R55" s="3">
        <v>6.27</v>
      </c>
      <c r="S55" s="3"/>
      <c r="T55" s="3"/>
      <c r="U55" s="3">
        <v>418</v>
      </c>
      <c r="V55" s="3">
        <v>351</v>
      </c>
      <c r="W55" s="9">
        <v>-4.96</v>
      </c>
      <c r="X55" s="3"/>
      <c r="Y55" s="2"/>
      <c r="Z55" s="2"/>
    </row>
    <row r="56" spans="1:26" ht="15.75" customHeight="1" x14ac:dyDescent="0.25">
      <c r="A56" s="7" t="s">
        <v>59</v>
      </c>
      <c r="B56" s="7">
        <v>55</v>
      </c>
      <c r="C56" s="3" t="s">
        <v>1</v>
      </c>
      <c r="D56" s="3"/>
      <c r="E56" s="3">
        <v>4.5999999999999996</v>
      </c>
      <c r="F56" s="4">
        <v>-1.29</v>
      </c>
      <c r="G56" s="8">
        <v>5800</v>
      </c>
      <c r="H56" s="8">
        <v>27</v>
      </c>
      <c r="I56" s="8">
        <v>1472</v>
      </c>
      <c r="J56" s="3"/>
      <c r="K56" s="3">
        <v>0.28000000000000003</v>
      </c>
      <c r="L56" s="3">
        <v>0.82</v>
      </c>
      <c r="M56" s="3"/>
      <c r="N56" s="3">
        <v>0</v>
      </c>
      <c r="O56" s="3">
        <v>-0.15</v>
      </c>
      <c r="P56" s="3">
        <v>-2.29</v>
      </c>
      <c r="Q56" s="3">
        <v>-20.86</v>
      </c>
      <c r="R56" s="3">
        <v>1.07</v>
      </c>
      <c r="S56" s="3"/>
      <c r="T56" s="3"/>
      <c r="U56" s="3"/>
      <c r="V56" s="3"/>
      <c r="W56" s="4"/>
      <c r="X56" s="3"/>
      <c r="Y56" s="2"/>
      <c r="Z56" s="2"/>
    </row>
    <row r="57" spans="1:26" ht="15.75" customHeight="1" x14ac:dyDescent="0.25">
      <c r="A57" s="7" t="s">
        <v>60</v>
      </c>
      <c r="B57" s="7">
        <v>56</v>
      </c>
      <c r="C57" s="3" t="s">
        <v>1</v>
      </c>
      <c r="D57" s="3"/>
      <c r="E57" s="3">
        <v>10.9</v>
      </c>
      <c r="F57" s="4">
        <v>-2.68</v>
      </c>
      <c r="G57" s="8">
        <v>18799700</v>
      </c>
      <c r="H57" s="8">
        <v>207339</v>
      </c>
      <c r="I57" s="8">
        <v>5916</v>
      </c>
      <c r="J57" s="3">
        <v>12.97</v>
      </c>
      <c r="K57" s="3">
        <v>1.92</v>
      </c>
      <c r="L57" s="3">
        <v>1.1499999999999999</v>
      </c>
      <c r="M57" s="3">
        <v>0.2</v>
      </c>
      <c r="N57" s="3">
        <v>0.84</v>
      </c>
      <c r="O57" s="3">
        <v>9.07</v>
      </c>
      <c r="P57" s="3">
        <v>15.6</v>
      </c>
      <c r="Q57" s="3">
        <v>9.92</v>
      </c>
      <c r="R57" s="3">
        <v>1.79</v>
      </c>
      <c r="S57" s="3"/>
      <c r="T57" s="3"/>
      <c r="U57" s="3">
        <v>315</v>
      </c>
      <c r="V57" s="3">
        <v>348</v>
      </c>
      <c r="W57" s="9">
        <v>0.66</v>
      </c>
      <c r="X57" s="3"/>
      <c r="Y57" s="2"/>
      <c r="Z57" s="2"/>
    </row>
    <row r="58" spans="1:26" ht="15.75" customHeight="1" x14ac:dyDescent="0.25">
      <c r="A58" s="7" t="s">
        <v>61</v>
      </c>
      <c r="B58" s="7">
        <v>57</v>
      </c>
      <c r="C58" s="3" t="s">
        <v>1</v>
      </c>
      <c r="D58" s="3"/>
      <c r="E58" s="3">
        <v>1.25</v>
      </c>
      <c r="F58" s="4">
        <v>0.81</v>
      </c>
      <c r="G58" s="8">
        <v>181600</v>
      </c>
      <c r="H58" s="8">
        <v>229</v>
      </c>
      <c r="I58" s="8">
        <v>323</v>
      </c>
      <c r="J58" s="3">
        <v>15.72</v>
      </c>
      <c r="K58" s="3">
        <v>0.76</v>
      </c>
      <c r="L58" s="3">
        <v>0.7</v>
      </c>
      <c r="M58" s="3">
        <v>0.05</v>
      </c>
      <c r="N58" s="3">
        <v>0.08</v>
      </c>
      <c r="O58" s="3">
        <v>5.28</v>
      </c>
      <c r="P58" s="3">
        <v>4.8</v>
      </c>
      <c r="Q58" s="3">
        <v>6.09</v>
      </c>
      <c r="R58" s="3">
        <v>4.03</v>
      </c>
      <c r="S58" s="3"/>
      <c r="T58" s="3"/>
      <c r="U58" s="3">
        <v>605</v>
      </c>
      <c r="V58" s="3">
        <v>537</v>
      </c>
      <c r="W58" s="9">
        <v>-0.47</v>
      </c>
      <c r="X58" s="3"/>
      <c r="Y58" s="2"/>
      <c r="Z58" s="2"/>
    </row>
    <row r="59" spans="1:26" ht="15.75" customHeight="1" x14ac:dyDescent="0.25">
      <c r="A59" s="7" t="s">
        <v>62</v>
      </c>
      <c r="B59" s="7">
        <v>58</v>
      </c>
      <c r="C59" s="3" t="s">
        <v>5</v>
      </c>
      <c r="D59" s="3"/>
      <c r="E59" s="3">
        <v>18.399999999999999</v>
      </c>
      <c r="F59" s="4">
        <v>-1.6</v>
      </c>
      <c r="G59" s="8">
        <v>543700</v>
      </c>
      <c r="H59" s="8">
        <v>10108</v>
      </c>
      <c r="I59" s="8">
        <v>6475</v>
      </c>
      <c r="J59" s="3">
        <v>7.22</v>
      </c>
      <c r="K59" s="3">
        <v>1.24</v>
      </c>
      <c r="L59" s="3">
        <v>7.87</v>
      </c>
      <c r="M59" s="3">
        <v>1.72</v>
      </c>
      <c r="N59" s="3">
        <v>2.5499999999999998</v>
      </c>
      <c r="O59" s="3">
        <v>2.64</v>
      </c>
      <c r="P59" s="3">
        <v>17.600000000000001</v>
      </c>
      <c r="Q59" s="3">
        <v>24.77</v>
      </c>
      <c r="R59" s="3">
        <v>9.1999999999999993</v>
      </c>
      <c r="S59" s="3"/>
      <c r="T59" s="3"/>
      <c r="U59" s="3">
        <v>145</v>
      </c>
      <c r="V59" s="3">
        <v>457</v>
      </c>
      <c r="W59" s="4">
        <v>1.1399999999999999</v>
      </c>
      <c r="X59" s="3"/>
      <c r="Y59" s="2"/>
      <c r="Z59" s="2"/>
    </row>
    <row r="60" spans="1:26" ht="15.75" customHeight="1" x14ac:dyDescent="0.25">
      <c r="A60" s="7" t="s">
        <v>63</v>
      </c>
      <c r="B60" s="7">
        <v>59</v>
      </c>
      <c r="C60" s="3" t="s">
        <v>1</v>
      </c>
      <c r="D60" s="3"/>
      <c r="E60" s="3">
        <v>4.18</v>
      </c>
      <c r="F60" s="3">
        <v>0</v>
      </c>
      <c r="G60" s="8">
        <v>12300</v>
      </c>
      <c r="H60" s="8">
        <v>51</v>
      </c>
      <c r="I60" s="8">
        <v>652</v>
      </c>
      <c r="J60" s="3">
        <v>27.56</v>
      </c>
      <c r="K60" s="3">
        <v>1.89</v>
      </c>
      <c r="L60" s="3">
        <v>0.23</v>
      </c>
      <c r="M60" s="3">
        <v>0.01</v>
      </c>
      <c r="N60" s="3">
        <v>0.15</v>
      </c>
      <c r="O60" s="3">
        <v>8.86</v>
      </c>
      <c r="P60" s="3">
        <v>8.51</v>
      </c>
      <c r="Q60" s="3">
        <v>12.35</v>
      </c>
      <c r="R60" s="3">
        <v>0.22</v>
      </c>
      <c r="S60" s="3"/>
      <c r="T60" s="3"/>
      <c r="U60" s="3">
        <v>631</v>
      </c>
      <c r="V60" s="3">
        <v>515</v>
      </c>
      <c r="W60" s="6">
        <v>0.81</v>
      </c>
      <c r="X60" s="3"/>
      <c r="Y60" s="2"/>
      <c r="Z60" s="2"/>
    </row>
    <row r="61" spans="1:26" ht="15.75" customHeight="1" x14ac:dyDescent="0.25">
      <c r="A61" s="7" t="s">
        <v>64</v>
      </c>
      <c r="B61" s="7">
        <v>60</v>
      </c>
      <c r="C61" s="3" t="s">
        <v>1</v>
      </c>
      <c r="D61" s="3"/>
      <c r="E61" s="3">
        <v>1.69</v>
      </c>
      <c r="F61" s="3">
        <v>-0.59</v>
      </c>
      <c r="G61" s="8">
        <v>650700</v>
      </c>
      <c r="H61" s="8">
        <v>1105</v>
      </c>
      <c r="I61" s="8">
        <v>3559</v>
      </c>
      <c r="J61" s="3">
        <v>10.119999999999999</v>
      </c>
      <c r="K61" s="3">
        <v>0.76</v>
      </c>
      <c r="L61" s="3">
        <v>0.71</v>
      </c>
      <c r="M61" s="3">
        <v>0.06</v>
      </c>
      <c r="N61" s="3">
        <v>0.17</v>
      </c>
      <c r="O61" s="3">
        <v>5.25</v>
      </c>
      <c r="P61" s="3">
        <v>7.58</v>
      </c>
      <c r="Q61" s="3">
        <v>18.239999999999998</v>
      </c>
      <c r="R61" s="3">
        <v>7.65</v>
      </c>
      <c r="S61" s="3"/>
      <c r="T61" s="3"/>
      <c r="U61" s="3">
        <v>427</v>
      </c>
      <c r="V61" s="3">
        <v>431</v>
      </c>
      <c r="W61" s="9">
        <v>-1.62</v>
      </c>
      <c r="X61" s="3"/>
      <c r="Y61" s="2"/>
      <c r="Z61" s="2"/>
    </row>
    <row r="62" spans="1:26" ht="15.75" customHeight="1" x14ac:dyDescent="0.25">
      <c r="A62" s="7" t="s">
        <v>65</v>
      </c>
      <c r="B62" s="7">
        <v>61</v>
      </c>
      <c r="C62" s="3" t="s">
        <v>1</v>
      </c>
      <c r="D62" s="3"/>
      <c r="E62" s="3">
        <v>0.8</v>
      </c>
      <c r="F62" s="4">
        <v>0</v>
      </c>
      <c r="G62" s="8">
        <v>315600</v>
      </c>
      <c r="H62" s="8">
        <v>253</v>
      </c>
      <c r="I62" s="8">
        <v>494</v>
      </c>
      <c r="J62" s="3">
        <v>15.26</v>
      </c>
      <c r="K62" s="3">
        <v>1.23</v>
      </c>
      <c r="L62" s="3">
        <v>0.94</v>
      </c>
      <c r="M62" s="3">
        <v>0.02</v>
      </c>
      <c r="N62" s="3">
        <v>0.05</v>
      </c>
      <c r="O62" s="3">
        <v>6.29</v>
      </c>
      <c r="P62" s="3">
        <v>8.1300000000000008</v>
      </c>
      <c r="Q62" s="3">
        <v>4.71</v>
      </c>
      <c r="R62" s="3">
        <v>5</v>
      </c>
      <c r="S62" s="3"/>
      <c r="T62" s="3"/>
      <c r="U62" s="3">
        <v>516</v>
      </c>
      <c r="V62" s="3">
        <v>483</v>
      </c>
      <c r="W62" s="4">
        <v>0.35</v>
      </c>
      <c r="X62" s="3"/>
      <c r="Y62" s="2"/>
      <c r="Z62" s="2"/>
    </row>
    <row r="63" spans="1:26" ht="15.75" customHeight="1" x14ac:dyDescent="0.25">
      <c r="A63" s="7" t="s">
        <v>66</v>
      </c>
      <c r="B63" s="7">
        <v>62</v>
      </c>
      <c r="C63" s="3" t="s">
        <v>1</v>
      </c>
      <c r="D63" s="3"/>
      <c r="E63" s="3">
        <v>9.65</v>
      </c>
      <c r="F63" s="4">
        <v>0</v>
      </c>
      <c r="G63" s="8">
        <v>6677900</v>
      </c>
      <c r="H63" s="8">
        <v>65640</v>
      </c>
      <c r="I63" s="8">
        <v>7871</v>
      </c>
      <c r="J63" s="3">
        <v>63.24</v>
      </c>
      <c r="K63" s="3">
        <v>9.75</v>
      </c>
      <c r="L63" s="3">
        <v>0.57999999999999996</v>
      </c>
      <c r="M63" s="3"/>
      <c r="N63" s="3">
        <v>0.15</v>
      </c>
      <c r="O63" s="3">
        <v>13.41</v>
      </c>
      <c r="P63" s="3">
        <v>14.37</v>
      </c>
      <c r="Q63" s="3">
        <v>2.8</v>
      </c>
      <c r="R63" s="3">
        <v>3.01</v>
      </c>
      <c r="S63" s="3"/>
      <c r="T63" s="3"/>
      <c r="U63" s="3">
        <v>582</v>
      </c>
      <c r="V63" s="3">
        <v>520</v>
      </c>
      <c r="W63" s="9">
        <v>1.79</v>
      </c>
      <c r="X63" s="3"/>
      <c r="Y63" s="2"/>
      <c r="Z63" s="2"/>
    </row>
    <row r="64" spans="1:26" ht="15.75" customHeight="1" x14ac:dyDescent="0.25">
      <c r="A64" s="7" t="s">
        <v>67</v>
      </c>
      <c r="B64" s="7">
        <v>63</v>
      </c>
      <c r="C64" s="3" t="s">
        <v>1</v>
      </c>
      <c r="D64" s="3"/>
      <c r="E64" s="3">
        <v>13</v>
      </c>
      <c r="F64" s="4">
        <v>0</v>
      </c>
      <c r="G64" s="8">
        <v>2163600</v>
      </c>
      <c r="H64" s="8">
        <v>28225</v>
      </c>
      <c r="I64" s="8">
        <v>7150</v>
      </c>
      <c r="J64" s="3">
        <v>28.09</v>
      </c>
      <c r="K64" s="3">
        <v>14.29</v>
      </c>
      <c r="L64" s="3">
        <v>2.44</v>
      </c>
      <c r="M64" s="3">
        <v>0.18</v>
      </c>
      <c r="N64" s="3">
        <v>0.46</v>
      </c>
      <c r="O64" s="3">
        <v>26.09</v>
      </c>
      <c r="P64" s="3">
        <v>52.61</v>
      </c>
      <c r="Q64" s="3">
        <v>26.57</v>
      </c>
      <c r="R64" s="3">
        <v>3.08</v>
      </c>
      <c r="S64" s="3"/>
      <c r="T64" s="3"/>
      <c r="U64" s="3">
        <v>363</v>
      </c>
      <c r="V64" s="3">
        <v>367</v>
      </c>
      <c r="W64" s="6">
        <v>2.2000000000000002</v>
      </c>
      <c r="X64" s="3"/>
      <c r="Y64" s="2"/>
      <c r="Z64" s="2"/>
    </row>
    <row r="65" spans="1:26" ht="15.75" customHeight="1" x14ac:dyDescent="0.25">
      <c r="A65" s="7" t="s">
        <v>68</v>
      </c>
      <c r="B65" s="7">
        <v>64</v>
      </c>
      <c r="C65" s="3" t="s">
        <v>5</v>
      </c>
      <c r="D65" s="3"/>
      <c r="E65" s="3">
        <v>3.9</v>
      </c>
      <c r="F65" s="4">
        <v>-1.02</v>
      </c>
      <c r="G65" s="8">
        <v>14398100</v>
      </c>
      <c r="H65" s="8">
        <v>56641</v>
      </c>
      <c r="I65" s="8">
        <v>124800</v>
      </c>
      <c r="J65" s="3"/>
      <c r="K65" s="3">
        <v>1.73</v>
      </c>
      <c r="L65" s="3">
        <v>0.72</v>
      </c>
      <c r="M65" s="3"/>
      <c r="N65" s="3">
        <v>0</v>
      </c>
      <c r="O65" s="3">
        <v>1.1499999999999999</v>
      </c>
      <c r="P65" s="3">
        <v>-0.17</v>
      </c>
      <c r="Q65" s="3">
        <v>-23.36</v>
      </c>
      <c r="R65" s="3">
        <v>0.32</v>
      </c>
      <c r="S65" s="3"/>
      <c r="T65" s="3"/>
      <c r="U65" s="3"/>
      <c r="V65" s="3"/>
      <c r="W65" s="6"/>
      <c r="X65" s="3"/>
      <c r="Y65" s="2"/>
      <c r="Z65" s="2"/>
    </row>
    <row r="66" spans="1:26" ht="15.75" customHeight="1" x14ac:dyDescent="0.25">
      <c r="A66" s="7" t="s">
        <v>69</v>
      </c>
      <c r="B66" s="7">
        <v>65</v>
      </c>
      <c r="C66" s="3" t="s">
        <v>1</v>
      </c>
      <c r="D66" s="3"/>
      <c r="E66" s="3">
        <v>33</v>
      </c>
      <c r="F66" s="4">
        <v>0</v>
      </c>
      <c r="G66" s="8">
        <v>2000</v>
      </c>
      <c r="H66" s="8">
        <v>66</v>
      </c>
      <c r="I66" s="8">
        <v>12846</v>
      </c>
      <c r="J66" s="3">
        <v>162.91999999999999</v>
      </c>
      <c r="K66" s="3">
        <v>0.73</v>
      </c>
      <c r="L66" s="3">
        <v>0.53</v>
      </c>
      <c r="M66" s="3">
        <v>0.75</v>
      </c>
      <c r="N66" s="3">
        <v>0.2</v>
      </c>
      <c r="O66" s="3">
        <v>0.31</v>
      </c>
      <c r="P66" s="3">
        <v>0.47</v>
      </c>
      <c r="Q66" s="3">
        <v>11.86</v>
      </c>
      <c r="R66" s="3">
        <v>4.49</v>
      </c>
      <c r="S66" s="3"/>
      <c r="T66" s="3"/>
      <c r="U66" s="3">
        <v>957</v>
      </c>
      <c r="V66" s="8">
        <v>1002</v>
      </c>
      <c r="W66" s="9">
        <v>-14.01</v>
      </c>
      <c r="X66" s="3"/>
      <c r="Y66" s="2"/>
      <c r="Z66" s="2"/>
    </row>
    <row r="67" spans="1:26" ht="15.75" customHeight="1" x14ac:dyDescent="0.25">
      <c r="A67" s="7" t="s">
        <v>70</v>
      </c>
      <c r="B67" s="7">
        <v>66</v>
      </c>
      <c r="C67" s="3" t="s">
        <v>1</v>
      </c>
      <c r="D67" s="3"/>
      <c r="E67" s="3">
        <v>0.3</v>
      </c>
      <c r="F67" s="3">
        <v>3.45</v>
      </c>
      <c r="G67" s="8">
        <v>56100</v>
      </c>
      <c r="H67" s="3">
        <v>16</v>
      </c>
      <c r="I67" s="8">
        <v>399</v>
      </c>
      <c r="J67" s="3"/>
      <c r="K67" s="3">
        <v>0.6</v>
      </c>
      <c r="L67" s="3">
        <v>0.51</v>
      </c>
      <c r="M67" s="3"/>
      <c r="N67" s="3">
        <v>0</v>
      </c>
      <c r="O67" s="3">
        <v>-3.28</v>
      </c>
      <c r="P67" s="3">
        <v>-6.6</v>
      </c>
      <c r="Q67" s="3">
        <v>-9.91</v>
      </c>
      <c r="R67" s="3"/>
      <c r="S67" s="3"/>
      <c r="T67" s="3"/>
      <c r="U67" s="3"/>
      <c r="V67" s="8"/>
      <c r="W67" s="4"/>
      <c r="X67" s="3"/>
      <c r="Y67" s="2"/>
      <c r="Z67" s="2"/>
    </row>
    <row r="68" spans="1:26" ht="15.75" customHeight="1" x14ac:dyDescent="0.25">
      <c r="A68" s="7" t="s">
        <v>71</v>
      </c>
      <c r="B68" s="7">
        <v>67</v>
      </c>
      <c r="C68" s="3" t="s">
        <v>1</v>
      </c>
      <c r="D68" s="3" t="s">
        <v>17</v>
      </c>
      <c r="E68" s="3">
        <v>0.16</v>
      </c>
      <c r="F68" s="4">
        <v>0</v>
      </c>
      <c r="G68" s="8">
        <v>128900</v>
      </c>
      <c r="H68" s="3">
        <v>21</v>
      </c>
      <c r="I68" s="3">
        <v>324</v>
      </c>
      <c r="J68" s="3"/>
      <c r="K68" s="3">
        <v>2</v>
      </c>
      <c r="L68" s="3">
        <v>0.15</v>
      </c>
      <c r="M68" s="3"/>
      <c r="N68" s="3">
        <v>0</v>
      </c>
      <c r="O68" s="3">
        <v>-46.42</v>
      </c>
      <c r="P68" s="3">
        <v>-51.67</v>
      </c>
      <c r="Q68" s="3">
        <v>-137.02000000000001</v>
      </c>
      <c r="R68" s="3"/>
      <c r="S68" s="3"/>
      <c r="T68" s="3"/>
      <c r="U68" s="3"/>
      <c r="V68" s="3"/>
      <c r="W68" s="9"/>
      <c r="X68" s="3"/>
      <c r="Y68" s="2"/>
      <c r="Z68" s="2"/>
    </row>
    <row r="69" spans="1:26" ht="15.75" customHeight="1" x14ac:dyDescent="0.25">
      <c r="A69" s="7" t="s">
        <v>72</v>
      </c>
      <c r="B69" s="7">
        <v>68</v>
      </c>
      <c r="C69" s="3" t="s">
        <v>1</v>
      </c>
      <c r="D69" s="3"/>
      <c r="E69" s="3">
        <v>5.45</v>
      </c>
      <c r="F69" s="9">
        <v>2.83</v>
      </c>
      <c r="G69" s="8">
        <v>794400</v>
      </c>
      <c r="H69" s="8">
        <v>4336</v>
      </c>
      <c r="I69" s="8">
        <v>11445</v>
      </c>
      <c r="J69" s="3"/>
      <c r="K69" s="3">
        <v>0.49</v>
      </c>
      <c r="L69" s="3">
        <v>1.47</v>
      </c>
      <c r="M69" s="3">
        <v>0.1</v>
      </c>
      <c r="N69" s="3">
        <v>0</v>
      </c>
      <c r="O69" s="3">
        <v>-1.41</v>
      </c>
      <c r="P69" s="3">
        <v>-10.220000000000001</v>
      </c>
      <c r="Q69" s="3">
        <v>-43.28</v>
      </c>
      <c r="R69" s="3">
        <v>1.89</v>
      </c>
      <c r="S69" s="3"/>
      <c r="T69" s="3"/>
      <c r="U69" s="3"/>
      <c r="V69" s="3"/>
      <c r="W69" s="9"/>
      <c r="X69" s="3"/>
      <c r="Y69" s="2"/>
      <c r="Z69" s="2"/>
    </row>
    <row r="70" spans="1:26" ht="15.75" customHeight="1" x14ac:dyDescent="0.25">
      <c r="A70" s="7" t="s">
        <v>73</v>
      </c>
      <c r="B70" s="7">
        <v>69</v>
      </c>
      <c r="C70" s="3" t="s">
        <v>1</v>
      </c>
      <c r="D70" s="3"/>
      <c r="E70" s="3">
        <v>21.2</v>
      </c>
      <c r="F70" s="3">
        <v>0.95</v>
      </c>
      <c r="G70" s="8">
        <v>87900</v>
      </c>
      <c r="H70" s="8">
        <v>1853</v>
      </c>
      <c r="I70" s="8">
        <v>13515</v>
      </c>
      <c r="J70" s="3">
        <v>39.47</v>
      </c>
      <c r="K70" s="3">
        <v>2.33</v>
      </c>
      <c r="L70" s="3">
        <v>2.17</v>
      </c>
      <c r="M70" s="3"/>
      <c r="N70" s="3">
        <v>0.54</v>
      </c>
      <c r="O70" s="3">
        <v>3.87</v>
      </c>
      <c r="P70" s="3">
        <v>5.67</v>
      </c>
      <c r="Q70" s="3">
        <v>-6.66</v>
      </c>
      <c r="R70" s="3">
        <v>5.95</v>
      </c>
      <c r="S70" s="3"/>
      <c r="T70" s="3"/>
      <c r="U70" s="3">
        <v>759</v>
      </c>
      <c r="V70" s="3">
        <v>770</v>
      </c>
      <c r="W70" s="9">
        <v>213.35</v>
      </c>
      <c r="X70" s="3"/>
      <c r="Y70" s="2"/>
      <c r="Z70" s="2"/>
    </row>
    <row r="71" spans="1:26" ht="15.75" customHeight="1" x14ac:dyDescent="0.25">
      <c r="A71" s="7" t="s">
        <v>74</v>
      </c>
      <c r="B71" s="7">
        <v>70</v>
      </c>
      <c r="C71" s="3" t="s">
        <v>5</v>
      </c>
      <c r="D71" s="3"/>
      <c r="E71" s="3">
        <v>20.9</v>
      </c>
      <c r="F71" s="9">
        <v>-1.42</v>
      </c>
      <c r="G71" s="8">
        <v>13404000</v>
      </c>
      <c r="H71" s="8">
        <v>283046</v>
      </c>
      <c r="I71" s="8">
        <v>67550</v>
      </c>
      <c r="J71" s="3">
        <v>19.97</v>
      </c>
      <c r="K71" s="3">
        <v>1.84</v>
      </c>
      <c r="L71" s="3">
        <v>2.2599999999999998</v>
      </c>
      <c r="M71" s="3">
        <v>1.05</v>
      </c>
      <c r="N71" s="3">
        <v>1.05</v>
      </c>
      <c r="O71" s="3">
        <v>3.35</v>
      </c>
      <c r="P71" s="3">
        <v>11.28</v>
      </c>
      <c r="Q71" s="3">
        <v>13.86</v>
      </c>
      <c r="R71" s="3">
        <v>4.95</v>
      </c>
      <c r="S71" s="3"/>
      <c r="T71" s="3"/>
      <c r="U71" s="3">
        <v>497</v>
      </c>
      <c r="V71" s="3">
        <v>681</v>
      </c>
      <c r="W71" s="6"/>
      <c r="X71" s="3"/>
      <c r="Y71" s="2"/>
      <c r="Z71" s="2"/>
    </row>
    <row r="72" spans="1:26" ht="15.75" customHeight="1" x14ac:dyDescent="0.25">
      <c r="A72" s="7" t="s">
        <v>75</v>
      </c>
      <c r="B72" s="7">
        <v>71</v>
      </c>
      <c r="C72" s="3" t="s">
        <v>1</v>
      </c>
      <c r="D72" s="3"/>
      <c r="E72" s="3">
        <v>5.95</v>
      </c>
      <c r="F72" s="4">
        <v>-4.03</v>
      </c>
      <c r="G72" s="8">
        <v>113405600</v>
      </c>
      <c r="H72" s="8">
        <v>666698</v>
      </c>
      <c r="I72" s="8">
        <v>30713</v>
      </c>
      <c r="J72" s="3"/>
      <c r="K72" s="3">
        <v>0.54</v>
      </c>
      <c r="L72" s="3">
        <v>3.38</v>
      </c>
      <c r="M72" s="3">
        <v>0.15</v>
      </c>
      <c r="N72" s="3">
        <v>0</v>
      </c>
      <c r="O72" s="3">
        <v>2.4300000000000002</v>
      </c>
      <c r="P72" s="3">
        <v>-3.5</v>
      </c>
      <c r="Q72" s="3">
        <v>-1.85</v>
      </c>
      <c r="R72" s="3">
        <v>9.77</v>
      </c>
      <c r="S72" s="3"/>
      <c r="T72" s="3"/>
      <c r="U72" s="3"/>
      <c r="V72" s="3"/>
      <c r="W72" s="9"/>
      <c r="X72" s="3"/>
      <c r="Y72" s="2"/>
      <c r="Z72" s="2"/>
    </row>
    <row r="73" spans="1:26" ht="15.75" customHeight="1" x14ac:dyDescent="0.25">
      <c r="A73" s="7" t="s">
        <v>76</v>
      </c>
      <c r="B73" s="7">
        <v>72</v>
      </c>
      <c r="C73" s="3" t="s">
        <v>1</v>
      </c>
      <c r="D73" s="3"/>
      <c r="E73" s="3">
        <v>258</v>
      </c>
      <c r="F73" s="4">
        <v>14.67</v>
      </c>
      <c r="G73" s="8">
        <v>300</v>
      </c>
      <c r="H73" s="8">
        <v>77</v>
      </c>
      <c r="I73" s="8">
        <v>5160</v>
      </c>
      <c r="J73" s="3">
        <v>42.66</v>
      </c>
      <c r="K73" s="3">
        <v>3.28</v>
      </c>
      <c r="L73" s="3">
        <v>0.98</v>
      </c>
      <c r="M73" s="3">
        <v>1</v>
      </c>
      <c r="N73" s="3">
        <v>6.05</v>
      </c>
      <c r="O73" s="3">
        <v>5.39</v>
      </c>
      <c r="P73" s="3">
        <v>7.9</v>
      </c>
      <c r="Q73" s="3">
        <v>0.9</v>
      </c>
      <c r="R73" s="3">
        <v>0.44</v>
      </c>
      <c r="S73" s="3"/>
      <c r="T73" s="3"/>
      <c r="U73" s="3">
        <v>709</v>
      </c>
      <c r="V73" s="3">
        <v>712</v>
      </c>
      <c r="W73" s="9">
        <v>-0.26</v>
      </c>
      <c r="X73" s="3"/>
      <c r="Y73" s="2"/>
      <c r="Z73" s="2"/>
    </row>
    <row r="74" spans="1:26" ht="15.75" customHeight="1" x14ac:dyDescent="0.25">
      <c r="A74" s="7" t="s">
        <v>77</v>
      </c>
      <c r="B74" s="7">
        <v>73</v>
      </c>
      <c r="C74" s="3" t="s">
        <v>5</v>
      </c>
      <c r="D74" s="3"/>
      <c r="E74" s="3">
        <v>19.7</v>
      </c>
      <c r="F74" s="3">
        <v>0</v>
      </c>
      <c r="G74" s="8">
        <v>391200</v>
      </c>
      <c r="H74" s="8">
        <v>7745</v>
      </c>
      <c r="I74" s="8">
        <v>144909</v>
      </c>
      <c r="J74" s="3">
        <v>5.46</v>
      </c>
      <c r="K74" s="3">
        <v>0.52</v>
      </c>
      <c r="L74" s="3">
        <v>8.01</v>
      </c>
      <c r="M74" s="3"/>
      <c r="N74" s="3">
        <v>3.61</v>
      </c>
      <c r="O74" s="3">
        <v>1.39</v>
      </c>
      <c r="P74" s="3">
        <v>9.8699999999999992</v>
      </c>
      <c r="Q74" s="3">
        <v>18.66</v>
      </c>
      <c r="R74" s="3">
        <v>4.3099999999999996</v>
      </c>
      <c r="S74" s="3"/>
      <c r="T74" s="3"/>
      <c r="U74" s="3">
        <v>255</v>
      </c>
      <c r="V74" s="3">
        <v>494</v>
      </c>
      <c r="W74" s="4">
        <v>0.35</v>
      </c>
      <c r="X74" s="3"/>
      <c r="Y74" s="2"/>
      <c r="Z74" s="2"/>
    </row>
    <row r="75" spans="1:26" ht="15.75" customHeight="1" x14ac:dyDescent="0.25">
      <c r="A75" s="7" t="s">
        <v>78</v>
      </c>
      <c r="B75" s="7">
        <v>74</v>
      </c>
      <c r="C75" s="3" t="s">
        <v>1</v>
      </c>
      <c r="D75" s="3"/>
      <c r="E75" s="3">
        <v>100.5</v>
      </c>
      <c r="F75" s="4">
        <v>-0.5</v>
      </c>
      <c r="G75" s="8">
        <v>4208400</v>
      </c>
      <c r="H75" s="8">
        <v>425411</v>
      </c>
      <c r="I75" s="8">
        <v>191839</v>
      </c>
      <c r="J75" s="3">
        <v>6.81</v>
      </c>
      <c r="K75" s="3">
        <v>0.44</v>
      </c>
      <c r="L75" s="3">
        <v>7.68</v>
      </c>
      <c r="M75" s="3">
        <v>5</v>
      </c>
      <c r="N75" s="3">
        <v>14.77</v>
      </c>
      <c r="O75" s="3">
        <v>1.08</v>
      </c>
      <c r="P75" s="3">
        <v>6.55</v>
      </c>
      <c r="Q75" s="3">
        <v>14.5</v>
      </c>
      <c r="R75" s="3">
        <v>6.93</v>
      </c>
      <c r="S75" s="3"/>
      <c r="T75" s="3"/>
      <c r="U75" s="3">
        <v>366</v>
      </c>
      <c r="V75" s="3">
        <v>530</v>
      </c>
      <c r="W75" s="9">
        <v>5.2</v>
      </c>
      <c r="X75" s="3"/>
      <c r="Y75" s="2"/>
      <c r="Z75" s="2"/>
    </row>
    <row r="76" spans="1:26" ht="15.75" customHeight="1" x14ac:dyDescent="0.25">
      <c r="A76" s="7" t="s">
        <v>79</v>
      </c>
      <c r="B76" s="7">
        <v>75</v>
      </c>
      <c r="C76" s="3" t="s">
        <v>5</v>
      </c>
      <c r="D76" s="3"/>
      <c r="E76" s="3">
        <v>0.89</v>
      </c>
      <c r="F76" s="4">
        <v>9.8800000000000008</v>
      </c>
      <c r="G76" s="8">
        <v>3500</v>
      </c>
      <c r="H76" s="8">
        <v>3</v>
      </c>
      <c r="I76" s="8">
        <v>451</v>
      </c>
      <c r="J76" s="3"/>
      <c r="K76" s="3">
        <v>0.51</v>
      </c>
      <c r="L76" s="3">
        <v>3.37</v>
      </c>
      <c r="M76" s="3"/>
      <c r="N76" s="3">
        <v>0</v>
      </c>
      <c r="O76" s="3">
        <v>-6.14</v>
      </c>
      <c r="P76" s="3">
        <v>-29.85</v>
      </c>
      <c r="Q76" s="3">
        <v>-94.73</v>
      </c>
      <c r="R76" s="3">
        <v>13.58</v>
      </c>
      <c r="S76" s="3"/>
      <c r="T76" s="3"/>
      <c r="U76" s="3"/>
      <c r="V76" s="3"/>
      <c r="W76" s="6"/>
      <c r="X76" s="3"/>
      <c r="Y76" s="2"/>
      <c r="Z76" s="2"/>
    </row>
    <row r="77" spans="1:26" ht="15.75" customHeight="1" x14ac:dyDescent="0.25">
      <c r="A77" s="7" t="s">
        <v>80</v>
      </c>
      <c r="B77" s="7">
        <v>76</v>
      </c>
      <c r="C77" s="3" t="s">
        <v>5</v>
      </c>
      <c r="D77" s="3"/>
      <c r="E77" s="3">
        <v>14.8</v>
      </c>
      <c r="F77" s="4">
        <v>1.37</v>
      </c>
      <c r="G77" s="8">
        <v>8680200</v>
      </c>
      <c r="H77" s="8">
        <v>129745</v>
      </c>
      <c r="I77" s="8">
        <v>36907</v>
      </c>
      <c r="J77" s="3">
        <v>31.26</v>
      </c>
      <c r="K77" s="3">
        <v>5.71</v>
      </c>
      <c r="L77" s="3">
        <v>1.35</v>
      </c>
      <c r="M77" s="3">
        <v>0.1</v>
      </c>
      <c r="N77" s="3">
        <v>0.47</v>
      </c>
      <c r="O77" s="3">
        <v>12.28</v>
      </c>
      <c r="P77" s="3">
        <v>19.149999999999999</v>
      </c>
      <c r="Q77" s="3">
        <v>12.5</v>
      </c>
      <c r="R77" s="3">
        <v>1.58</v>
      </c>
      <c r="S77" s="3"/>
      <c r="T77" s="3"/>
      <c r="U77" s="3">
        <v>449</v>
      </c>
      <c r="V77" s="3">
        <v>460</v>
      </c>
      <c r="W77" s="9">
        <v>1.43</v>
      </c>
      <c r="X77" s="3"/>
      <c r="Y77" s="2"/>
      <c r="Z77" s="2"/>
    </row>
    <row r="78" spans="1:26" ht="15.75" customHeight="1" x14ac:dyDescent="0.25">
      <c r="A78" s="7" t="s">
        <v>81</v>
      </c>
      <c r="B78" s="7">
        <v>77</v>
      </c>
      <c r="C78" s="3" t="s">
        <v>1</v>
      </c>
      <c r="D78" s="3"/>
      <c r="E78" s="3">
        <v>16.2</v>
      </c>
      <c r="F78" s="4">
        <v>-2.99</v>
      </c>
      <c r="G78" s="8">
        <v>1411000</v>
      </c>
      <c r="H78" s="8">
        <v>23184</v>
      </c>
      <c r="I78" s="8">
        <v>22306</v>
      </c>
      <c r="J78" s="3"/>
      <c r="K78" s="3">
        <v>0.5</v>
      </c>
      <c r="L78" s="3">
        <v>1.97</v>
      </c>
      <c r="M78" s="3">
        <v>0.3</v>
      </c>
      <c r="N78" s="3">
        <v>0</v>
      </c>
      <c r="O78" s="3">
        <v>-3.36</v>
      </c>
      <c r="P78" s="3">
        <v>-12.8</v>
      </c>
      <c r="Q78" s="3">
        <v>-9.33</v>
      </c>
      <c r="R78" s="3">
        <v>4.83</v>
      </c>
      <c r="S78" s="3"/>
      <c r="T78" s="3"/>
      <c r="U78" s="3"/>
      <c r="V78" s="3"/>
      <c r="W78" s="6"/>
      <c r="X78" s="3"/>
      <c r="Y78" s="2"/>
      <c r="Z78" s="2"/>
    </row>
    <row r="79" spans="1:26" ht="15.75" customHeight="1" x14ac:dyDescent="0.25">
      <c r="A79" s="7" t="s">
        <v>82</v>
      </c>
      <c r="B79" s="7">
        <v>78</v>
      </c>
      <c r="C79" s="3" t="s">
        <v>1</v>
      </c>
      <c r="D79" s="3"/>
      <c r="E79" s="3">
        <v>12.3</v>
      </c>
      <c r="F79" s="3">
        <v>-0.81</v>
      </c>
      <c r="G79" s="8">
        <v>1884500</v>
      </c>
      <c r="H79" s="8">
        <v>23326</v>
      </c>
      <c r="I79" s="8">
        <v>24587</v>
      </c>
      <c r="J79" s="3">
        <v>13.86</v>
      </c>
      <c r="K79" s="3">
        <v>1.66</v>
      </c>
      <c r="L79" s="3">
        <v>1.87</v>
      </c>
      <c r="M79" s="3">
        <v>0.16</v>
      </c>
      <c r="N79" s="3">
        <v>0.89</v>
      </c>
      <c r="O79" s="3">
        <v>6.77</v>
      </c>
      <c r="P79" s="3">
        <v>11.74</v>
      </c>
      <c r="Q79" s="3">
        <v>40.520000000000003</v>
      </c>
      <c r="R79" s="3">
        <v>5.16</v>
      </c>
      <c r="S79" s="3"/>
      <c r="T79" s="3"/>
      <c r="U79" s="3">
        <v>395</v>
      </c>
      <c r="V79" s="3">
        <v>443</v>
      </c>
      <c r="W79" s="9">
        <v>-8.99</v>
      </c>
      <c r="X79" s="3"/>
      <c r="Y79" s="2"/>
      <c r="Z79" s="2"/>
    </row>
    <row r="80" spans="1:26" ht="15.75" customHeight="1" x14ac:dyDescent="0.25">
      <c r="A80" s="7" t="s">
        <v>83</v>
      </c>
      <c r="B80" s="7">
        <v>79</v>
      </c>
      <c r="C80" s="3" t="s">
        <v>1</v>
      </c>
      <c r="D80" s="3"/>
      <c r="E80" s="3">
        <v>42</v>
      </c>
      <c r="F80" s="4">
        <v>1.2</v>
      </c>
      <c r="G80" s="8">
        <v>10400</v>
      </c>
      <c r="H80" s="8">
        <v>437</v>
      </c>
      <c r="I80" s="8">
        <v>12600</v>
      </c>
      <c r="J80" s="3">
        <v>8.49</v>
      </c>
      <c r="K80" s="3">
        <v>0.66</v>
      </c>
      <c r="L80" s="3">
        <v>0.06</v>
      </c>
      <c r="M80" s="3">
        <v>1.2</v>
      </c>
      <c r="N80" s="3">
        <v>4.95</v>
      </c>
      <c r="O80" s="3">
        <v>9.4700000000000006</v>
      </c>
      <c r="P80" s="3">
        <v>7.86</v>
      </c>
      <c r="Q80" s="3">
        <v>-69.22</v>
      </c>
      <c r="R80" s="3">
        <v>2.89</v>
      </c>
      <c r="S80" s="3"/>
      <c r="T80" s="3"/>
      <c r="U80" s="3">
        <v>371</v>
      </c>
      <c r="V80" s="3">
        <v>222</v>
      </c>
      <c r="W80" s="4">
        <v>0.16</v>
      </c>
      <c r="X80" s="3"/>
      <c r="Y80" s="2"/>
      <c r="Z80" s="2"/>
    </row>
    <row r="81" spans="1:26" ht="15.75" customHeight="1" x14ac:dyDescent="0.25">
      <c r="A81" s="7" t="s">
        <v>84</v>
      </c>
      <c r="B81" s="7">
        <v>80</v>
      </c>
      <c r="C81" s="3" t="s">
        <v>1</v>
      </c>
      <c r="D81" s="3"/>
      <c r="E81" s="3">
        <v>20.100000000000001</v>
      </c>
      <c r="F81" s="9">
        <v>-0.99</v>
      </c>
      <c r="G81" s="8">
        <v>21528000</v>
      </c>
      <c r="H81" s="8">
        <v>436006</v>
      </c>
      <c r="I81" s="8">
        <v>319429</v>
      </c>
      <c r="J81" s="3">
        <v>38.770000000000003</v>
      </c>
      <c r="K81" s="3">
        <v>3.93</v>
      </c>
      <c r="L81" s="3">
        <v>0.6</v>
      </c>
      <c r="M81" s="3">
        <v>0.3</v>
      </c>
      <c r="N81" s="3">
        <v>0.52</v>
      </c>
      <c r="O81" s="3">
        <v>8.66</v>
      </c>
      <c r="P81" s="3">
        <v>10.39</v>
      </c>
      <c r="Q81" s="3">
        <v>8.85</v>
      </c>
      <c r="R81" s="3">
        <v>2.71</v>
      </c>
      <c r="S81" s="3"/>
      <c r="T81" s="3"/>
      <c r="U81" s="3">
        <v>630</v>
      </c>
      <c r="V81" s="3">
        <v>569</v>
      </c>
      <c r="W81" s="9">
        <v>1.79</v>
      </c>
      <c r="X81" s="3"/>
      <c r="Y81" s="2"/>
      <c r="Z81" s="2"/>
    </row>
    <row r="82" spans="1:26" ht="15.75" customHeight="1" x14ac:dyDescent="0.25">
      <c r="A82" s="7" t="s">
        <v>85</v>
      </c>
      <c r="B82" s="7">
        <v>81</v>
      </c>
      <c r="C82" s="3" t="s">
        <v>1</v>
      </c>
      <c r="D82" s="3"/>
      <c r="E82" s="3">
        <v>1.22</v>
      </c>
      <c r="F82" s="4">
        <v>0.83</v>
      </c>
      <c r="G82" s="8">
        <v>34920000</v>
      </c>
      <c r="H82" s="8">
        <v>43214</v>
      </c>
      <c r="I82" s="8">
        <v>3668</v>
      </c>
      <c r="J82" s="3">
        <v>240.03</v>
      </c>
      <c r="K82" s="3">
        <v>4.3600000000000003</v>
      </c>
      <c r="L82" s="3">
        <v>0.44</v>
      </c>
      <c r="M82" s="3"/>
      <c r="N82" s="3">
        <v>0.01</v>
      </c>
      <c r="O82" s="3">
        <v>3.32</v>
      </c>
      <c r="P82" s="3">
        <v>1.59</v>
      </c>
      <c r="Q82" s="3">
        <v>-25.31</v>
      </c>
      <c r="R82" s="3">
        <v>5.87</v>
      </c>
      <c r="S82" s="3"/>
      <c r="T82" s="3"/>
      <c r="U82" s="3">
        <v>931</v>
      </c>
      <c r="V82" s="3">
        <v>862</v>
      </c>
      <c r="W82" s="6">
        <v>17.62</v>
      </c>
      <c r="X82" s="3"/>
      <c r="Y82" s="2"/>
      <c r="Z82" s="2"/>
    </row>
    <row r="83" spans="1:26" ht="15.75" customHeight="1" x14ac:dyDescent="0.25">
      <c r="A83" s="7" t="s">
        <v>86</v>
      </c>
      <c r="B83" s="7">
        <v>82</v>
      </c>
      <c r="C83" s="3" t="s">
        <v>1</v>
      </c>
      <c r="D83" s="3"/>
      <c r="E83" s="3">
        <v>5</v>
      </c>
      <c r="F83" s="3">
        <v>-0.99</v>
      </c>
      <c r="G83" s="8">
        <v>4818700</v>
      </c>
      <c r="H83" s="8">
        <v>24444</v>
      </c>
      <c r="I83" s="8">
        <v>10000</v>
      </c>
      <c r="J83" s="3"/>
      <c r="K83" s="3">
        <v>1.98</v>
      </c>
      <c r="L83" s="3">
        <v>1.04</v>
      </c>
      <c r="M83" s="3"/>
      <c r="N83" s="3">
        <v>0</v>
      </c>
      <c r="O83" s="3">
        <v>-6.04</v>
      </c>
      <c r="P83" s="3">
        <v>-13.02</v>
      </c>
      <c r="Q83" s="3">
        <v>-19.04</v>
      </c>
      <c r="R83" s="3"/>
      <c r="S83" s="3"/>
      <c r="T83" s="3"/>
      <c r="U83" s="3"/>
      <c r="V83" s="3"/>
      <c r="W83" s="6"/>
      <c r="X83" s="3"/>
      <c r="Y83" s="2"/>
      <c r="Z83" s="2"/>
    </row>
    <row r="84" spans="1:26" ht="15.75" customHeight="1" x14ac:dyDescent="0.25">
      <c r="A84" s="7" t="s">
        <v>87</v>
      </c>
      <c r="B84" s="7">
        <v>83</v>
      </c>
      <c r="C84" s="3" t="s">
        <v>1</v>
      </c>
      <c r="D84" s="3"/>
      <c r="E84" s="3">
        <v>8.85</v>
      </c>
      <c r="F84" s="9">
        <v>0</v>
      </c>
      <c r="G84" s="8">
        <v>18002500</v>
      </c>
      <c r="H84" s="8">
        <v>160009</v>
      </c>
      <c r="I84" s="8">
        <v>135272</v>
      </c>
      <c r="J84" s="3">
        <v>63.87</v>
      </c>
      <c r="K84" s="3">
        <v>3.67</v>
      </c>
      <c r="L84" s="3">
        <v>2.09</v>
      </c>
      <c r="M84" s="3"/>
      <c r="N84" s="3">
        <v>0.14000000000000001</v>
      </c>
      <c r="O84" s="3">
        <v>3.89</v>
      </c>
      <c r="P84" s="3">
        <v>5.45</v>
      </c>
      <c r="Q84" s="3">
        <v>9.82</v>
      </c>
      <c r="R84" s="3">
        <v>1.69</v>
      </c>
      <c r="S84" s="3">
        <v>54.02</v>
      </c>
      <c r="T84" s="3"/>
      <c r="U84" s="3">
        <v>802</v>
      </c>
      <c r="V84" s="3">
        <v>805</v>
      </c>
      <c r="W84" s="9">
        <v>2.82</v>
      </c>
      <c r="X84" s="3"/>
      <c r="Y84" s="2"/>
      <c r="Z84" s="2"/>
    </row>
    <row r="85" spans="1:26" ht="15.75" customHeight="1" x14ac:dyDescent="0.25">
      <c r="A85" s="7" t="s">
        <v>88</v>
      </c>
      <c r="B85" s="7">
        <v>84</v>
      </c>
      <c r="C85" s="3" t="s">
        <v>1</v>
      </c>
      <c r="D85" s="3"/>
      <c r="E85" s="3">
        <v>28.5</v>
      </c>
      <c r="F85" s="4">
        <v>0</v>
      </c>
      <c r="G85" s="8">
        <v>618500</v>
      </c>
      <c r="H85" s="8">
        <v>17661</v>
      </c>
      <c r="I85" s="8">
        <v>15711</v>
      </c>
      <c r="J85" s="3">
        <v>9.67</v>
      </c>
      <c r="K85" s="3">
        <v>1.76</v>
      </c>
      <c r="L85" s="3">
        <v>1.37</v>
      </c>
      <c r="M85" s="3"/>
      <c r="N85" s="3">
        <v>2.95</v>
      </c>
      <c r="O85" s="3">
        <v>9.5399999999999991</v>
      </c>
      <c r="P85" s="3">
        <v>18.61</v>
      </c>
      <c r="Q85" s="3">
        <v>43.06</v>
      </c>
      <c r="R85" s="3">
        <v>7.89</v>
      </c>
      <c r="S85" s="3"/>
      <c r="T85" s="3"/>
      <c r="U85" s="3">
        <v>196</v>
      </c>
      <c r="V85" s="3">
        <v>254</v>
      </c>
      <c r="W85" s="6">
        <v>0.13</v>
      </c>
      <c r="X85" s="3"/>
      <c r="Y85" s="2"/>
      <c r="Z85" s="2"/>
    </row>
    <row r="86" spans="1:26" ht="15.75" customHeight="1" x14ac:dyDescent="0.25">
      <c r="A86" s="7" t="s">
        <v>89</v>
      </c>
      <c r="B86" s="7">
        <v>85</v>
      </c>
      <c r="C86" s="3" t="s">
        <v>5</v>
      </c>
      <c r="D86" s="3"/>
      <c r="E86" s="3">
        <v>13.4</v>
      </c>
      <c r="F86" s="3">
        <v>3.88</v>
      </c>
      <c r="G86" s="8">
        <v>6257400</v>
      </c>
      <c r="H86" s="8">
        <v>80451</v>
      </c>
      <c r="I86" s="8">
        <v>9306</v>
      </c>
      <c r="J86" s="3">
        <v>18.329999999999998</v>
      </c>
      <c r="K86" s="3">
        <v>1.86</v>
      </c>
      <c r="L86" s="3">
        <v>2.4500000000000002</v>
      </c>
      <c r="M86" s="3">
        <v>0.09</v>
      </c>
      <c r="N86" s="3">
        <v>0.73</v>
      </c>
      <c r="O86" s="3">
        <v>5.4</v>
      </c>
      <c r="P86" s="3">
        <v>10.31</v>
      </c>
      <c r="Q86" s="3">
        <v>4.59</v>
      </c>
      <c r="R86" s="3">
        <v>3.43</v>
      </c>
      <c r="S86" s="3"/>
      <c r="T86" s="3"/>
      <c r="U86" s="3">
        <v>503</v>
      </c>
      <c r="V86" s="3">
        <v>567</v>
      </c>
      <c r="W86" s="9">
        <v>5.89</v>
      </c>
      <c r="X86" s="3"/>
      <c r="Y86" s="2"/>
      <c r="Z86" s="2"/>
    </row>
    <row r="87" spans="1:26" ht="15.75" customHeight="1" x14ac:dyDescent="0.25">
      <c r="A87" s="7" t="s">
        <v>90</v>
      </c>
      <c r="B87" s="7">
        <v>86</v>
      </c>
      <c r="C87" s="3" t="s">
        <v>1</v>
      </c>
      <c r="D87" s="3"/>
      <c r="E87" s="3">
        <v>44.25</v>
      </c>
      <c r="F87" s="9">
        <v>-2.75</v>
      </c>
      <c r="G87" s="8">
        <v>6668200</v>
      </c>
      <c r="H87" s="8">
        <v>301028</v>
      </c>
      <c r="I87" s="8">
        <v>115355</v>
      </c>
      <c r="J87" s="3">
        <v>50.8</v>
      </c>
      <c r="K87" s="3">
        <v>4.3099999999999996</v>
      </c>
      <c r="L87" s="3">
        <v>3.34</v>
      </c>
      <c r="M87" s="3">
        <v>0.15</v>
      </c>
      <c r="N87" s="3">
        <v>0.87</v>
      </c>
      <c r="O87" s="3">
        <v>6.3</v>
      </c>
      <c r="P87" s="3">
        <v>9.8000000000000007</v>
      </c>
      <c r="Q87" s="3">
        <v>4.84</v>
      </c>
      <c r="R87" s="3">
        <v>0.81</v>
      </c>
      <c r="S87" s="3"/>
      <c r="T87" s="3"/>
      <c r="U87" s="3">
        <v>671</v>
      </c>
      <c r="V87" s="3">
        <v>686</v>
      </c>
      <c r="W87" s="6">
        <v>2.2799999999999998</v>
      </c>
      <c r="X87" s="3"/>
      <c r="Y87" s="2"/>
      <c r="Z87" s="2"/>
    </row>
    <row r="88" spans="1:26" ht="15.75" customHeight="1" x14ac:dyDescent="0.25">
      <c r="A88" s="7" t="s">
        <v>91</v>
      </c>
      <c r="B88" s="7">
        <v>87</v>
      </c>
      <c r="C88" s="3" t="s">
        <v>1</v>
      </c>
      <c r="D88" s="3"/>
      <c r="E88" s="3">
        <v>1.03</v>
      </c>
      <c r="F88" s="9">
        <v>0</v>
      </c>
      <c r="G88" s="8">
        <v>10100</v>
      </c>
      <c r="H88" s="8">
        <v>10</v>
      </c>
      <c r="I88" s="8">
        <v>374</v>
      </c>
      <c r="J88" s="3"/>
      <c r="K88" s="3">
        <v>0.93</v>
      </c>
      <c r="L88" s="3">
        <v>1.84</v>
      </c>
      <c r="M88" s="3"/>
      <c r="N88" s="3">
        <v>0</v>
      </c>
      <c r="O88" s="3">
        <v>-6.06</v>
      </c>
      <c r="P88" s="3">
        <v>-15.18</v>
      </c>
      <c r="Q88" s="3">
        <v>-22.81</v>
      </c>
      <c r="R88" s="3"/>
      <c r="S88" s="3">
        <v>37.68</v>
      </c>
      <c r="T88" s="3"/>
      <c r="U88" s="3"/>
      <c r="V88" s="3"/>
      <c r="W88" s="6"/>
      <c r="X88" s="3"/>
      <c r="Y88" s="2"/>
      <c r="Z88" s="2"/>
    </row>
    <row r="89" spans="1:26" ht="15.75" customHeight="1" x14ac:dyDescent="0.25">
      <c r="A89" s="7" t="s">
        <v>92</v>
      </c>
      <c r="B89" s="7">
        <v>88</v>
      </c>
      <c r="C89" s="3" t="s">
        <v>1</v>
      </c>
      <c r="D89" s="3"/>
      <c r="E89" s="3">
        <v>108</v>
      </c>
      <c r="F89" s="3">
        <v>-0.46</v>
      </c>
      <c r="G89" s="8">
        <v>642400</v>
      </c>
      <c r="H89" s="8">
        <v>69260</v>
      </c>
      <c r="I89" s="8">
        <v>85815</v>
      </c>
      <c r="J89" s="3">
        <v>31.25</v>
      </c>
      <c r="K89" s="3">
        <v>4.49</v>
      </c>
      <c r="L89" s="3">
        <v>0.28999999999999998</v>
      </c>
      <c r="M89" s="3">
        <v>1.1499999999999999</v>
      </c>
      <c r="N89" s="3">
        <v>3.46</v>
      </c>
      <c r="O89" s="3">
        <v>13.66</v>
      </c>
      <c r="P89" s="3">
        <v>14.47</v>
      </c>
      <c r="Q89" s="3">
        <v>12.15</v>
      </c>
      <c r="R89" s="3">
        <v>2.86</v>
      </c>
      <c r="S89" s="3"/>
      <c r="T89" s="3"/>
      <c r="U89" s="3">
        <v>503</v>
      </c>
      <c r="V89" s="3">
        <v>437</v>
      </c>
      <c r="W89" s="9">
        <v>12.7</v>
      </c>
      <c r="X89" s="3"/>
      <c r="Y89" s="2"/>
      <c r="Z89" s="2"/>
    </row>
    <row r="90" spans="1:26" ht="15.75" customHeight="1" x14ac:dyDescent="0.25">
      <c r="A90" s="7" t="s">
        <v>93</v>
      </c>
      <c r="B90" s="7">
        <v>89</v>
      </c>
      <c r="C90" s="3" t="s">
        <v>1</v>
      </c>
      <c r="D90" s="3"/>
      <c r="E90" s="3">
        <v>0.46</v>
      </c>
      <c r="F90" s="4">
        <v>2.2200000000000002</v>
      </c>
      <c r="G90" s="8">
        <v>2396600</v>
      </c>
      <c r="H90" s="8">
        <v>1102</v>
      </c>
      <c r="I90" s="8">
        <v>1623</v>
      </c>
      <c r="J90" s="3"/>
      <c r="K90" s="3">
        <v>1</v>
      </c>
      <c r="L90" s="3">
        <v>0.79</v>
      </c>
      <c r="M90" s="3"/>
      <c r="N90" s="3">
        <v>0</v>
      </c>
      <c r="O90" s="3">
        <v>0.44</v>
      </c>
      <c r="P90" s="3">
        <v>-0.36</v>
      </c>
      <c r="Q90" s="3">
        <v>-7</v>
      </c>
      <c r="R90" s="3">
        <v>6.67</v>
      </c>
      <c r="S90" s="3">
        <v>30.59</v>
      </c>
      <c r="T90" s="3"/>
      <c r="U90" s="3"/>
      <c r="V90" s="3"/>
      <c r="W90" s="6"/>
      <c r="X90" s="3"/>
      <c r="Y90" s="2"/>
      <c r="Z90" s="2"/>
    </row>
    <row r="91" spans="1:26" ht="15.75" customHeight="1" x14ac:dyDescent="0.25">
      <c r="A91" s="7" t="s">
        <v>94</v>
      </c>
      <c r="B91" s="7">
        <v>90</v>
      </c>
      <c r="C91" s="3" t="s">
        <v>1</v>
      </c>
      <c r="D91" s="3"/>
      <c r="E91" s="3">
        <v>3.3</v>
      </c>
      <c r="F91" s="4">
        <v>0</v>
      </c>
      <c r="G91" s="8">
        <v>57000</v>
      </c>
      <c r="H91" s="8">
        <v>188</v>
      </c>
      <c r="I91" s="8">
        <v>1320</v>
      </c>
      <c r="J91" s="3">
        <v>17.38</v>
      </c>
      <c r="K91" s="3">
        <v>2.62</v>
      </c>
      <c r="L91" s="3">
        <v>2.0499999999999998</v>
      </c>
      <c r="M91" s="3">
        <v>0.25</v>
      </c>
      <c r="N91" s="3">
        <v>0.19</v>
      </c>
      <c r="O91" s="3">
        <v>6.78</v>
      </c>
      <c r="P91" s="3">
        <v>14.78</v>
      </c>
      <c r="Q91" s="3">
        <v>4.5199999999999996</v>
      </c>
      <c r="R91" s="3">
        <v>7.58</v>
      </c>
      <c r="S91" s="3">
        <v>24.43</v>
      </c>
      <c r="T91" s="3"/>
      <c r="U91" s="3">
        <v>394</v>
      </c>
      <c r="V91" s="3">
        <v>494</v>
      </c>
      <c r="W91" s="9">
        <v>0.23</v>
      </c>
      <c r="X91" s="3"/>
      <c r="Y91" s="2"/>
      <c r="Z91" s="2"/>
    </row>
    <row r="92" spans="1:26" ht="15.75" customHeight="1" x14ac:dyDescent="0.25">
      <c r="A92" s="7" t="s">
        <v>95</v>
      </c>
      <c r="B92" s="7">
        <v>91</v>
      </c>
      <c r="C92" s="3" t="s">
        <v>1</v>
      </c>
      <c r="D92" s="3"/>
      <c r="E92" s="3">
        <v>37</v>
      </c>
      <c r="F92" s="4">
        <v>-0.67</v>
      </c>
      <c r="G92" s="8">
        <v>3051800</v>
      </c>
      <c r="H92" s="8">
        <v>112865</v>
      </c>
      <c r="I92" s="8">
        <v>148286</v>
      </c>
      <c r="J92" s="3">
        <v>25.43</v>
      </c>
      <c r="K92" s="3">
        <v>1.31</v>
      </c>
      <c r="L92" s="3">
        <v>1.88</v>
      </c>
      <c r="M92" s="3">
        <v>0.18</v>
      </c>
      <c r="N92" s="3">
        <v>1.46</v>
      </c>
      <c r="O92" s="3">
        <v>3.77</v>
      </c>
      <c r="P92" s="3">
        <v>5.21</v>
      </c>
      <c r="Q92" s="3">
        <v>1.96</v>
      </c>
      <c r="R92" s="3">
        <v>2.44</v>
      </c>
      <c r="S92" s="3"/>
      <c r="T92" s="3"/>
      <c r="U92" s="3">
        <v>707</v>
      </c>
      <c r="V92" s="3">
        <v>710</v>
      </c>
      <c r="W92" s="9">
        <v>0.92</v>
      </c>
      <c r="X92" s="3"/>
      <c r="Y92" s="2"/>
      <c r="Z92" s="2"/>
    </row>
    <row r="93" spans="1:26" ht="15.75" customHeight="1" x14ac:dyDescent="0.25">
      <c r="A93" s="7" t="s">
        <v>96</v>
      </c>
      <c r="B93" s="7">
        <v>92</v>
      </c>
      <c r="C93" s="3" t="s">
        <v>1</v>
      </c>
      <c r="D93" s="3"/>
      <c r="E93" s="3">
        <v>1.69</v>
      </c>
      <c r="F93" s="4">
        <v>1.2</v>
      </c>
      <c r="G93" s="8">
        <v>225700</v>
      </c>
      <c r="H93" s="8">
        <v>377</v>
      </c>
      <c r="I93" s="8">
        <v>2703</v>
      </c>
      <c r="J93" s="3">
        <v>51.96</v>
      </c>
      <c r="K93" s="3">
        <v>0.78</v>
      </c>
      <c r="L93" s="3">
        <v>0.19</v>
      </c>
      <c r="M93" s="3"/>
      <c r="N93" s="3">
        <v>0.03</v>
      </c>
      <c r="O93" s="3">
        <v>1.48</v>
      </c>
      <c r="P93" s="3">
        <v>1.46</v>
      </c>
      <c r="Q93" s="3">
        <v>1.54</v>
      </c>
      <c r="R93" s="3">
        <v>7.78</v>
      </c>
      <c r="S93" s="3">
        <v>24.93</v>
      </c>
      <c r="T93" s="3"/>
      <c r="U93" s="3">
        <v>892</v>
      </c>
      <c r="V93" s="3">
        <v>906</v>
      </c>
      <c r="W93" s="9">
        <v>-0.25</v>
      </c>
      <c r="X93" s="3"/>
      <c r="Y93" s="2"/>
      <c r="Z93" s="2"/>
    </row>
    <row r="94" spans="1:26" ht="15.75" customHeight="1" x14ac:dyDescent="0.25">
      <c r="A94" s="7" t="s">
        <v>97</v>
      </c>
      <c r="B94" s="7">
        <v>93</v>
      </c>
      <c r="C94" s="3" t="s">
        <v>1</v>
      </c>
      <c r="D94" s="3"/>
      <c r="E94" s="3">
        <v>1.95</v>
      </c>
      <c r="F94" s="3">
        <v>-1.02</v>
      </c>
      <c r="G94" s="8">
        <v>43900</v>
      </c>
      <c r="H94" s="8">
        <v>86</v>
      </c>
      <c r="I94" s="8">
        <v>2099</v>
      </c>
      <c r="J94" s="3">
        <v>79.959999999999994</v>
      </c>
      <c r="K94" s="3">
        <v>1.47</v>
      </c>
      <c r="L94" s="3">
        <v>0.22</v>
      </c>
      <c r="M94" s="3">
        <v>0.1</v>
      </c>
      <c r="N94" s="3">
        <v>0.02</v>
      </c>
      <c r="O94" s="3">
        <v>1.72</v>
      </c>
      <c r="P94" s="3">
        <v>1.79</v>
      </c>
      <c r="Q94" s="3">
        <v>-1.91</v>
      </c>
      <c r="R94" s="3">
        <v>5.08</v>
      </c>
      <c r="S94" s="3">
        <v>32.07</v>
      </c>
      <c r="T94" s="3"/>
      <c r="U94" s="3">
        <v>903</v>
      </c>
      <c r="V94" s="3">
        <v>918</v>
      </c>
      <c r="W94" s="4">
        <v>1.86</v>
      </c>
      <c r="X94" s="3"/>
      <c r="Y94" s="2"/>
      <c r="Z94" s="2"/>
    </row>
    <row r="95" spans="1:26" ht="15.75" customHeight="1" x14ac:dyDescent="0.25">
      <c r="A95" s="7" t="s">
        <v>98</v>
      </c>
      <c r="B95" s="7">
        <v>94</v>
      </c>
      <c r="C95" s="3" t="s">
        <v>1</v>
      </c>
      <c r="D95" s="3"/>
      <c r="E95" s="3">
        <v>283</v>
      </c>
      <c r="F95" s="4">
        <v>0</v>
      </c>
      <c r="G95" s="8">
        <v>7200</v>
      </c>
      <c r="H95" s="8">
        <v>2031</v>
      </c>
      <c r="I95" s="8">
        <v>30131</v>
      </c>
      <c r="J95" s="3">
        <v>10.78</v>
      </c>
      <c r="K95" s="3">
        <v>1.04</v>
      </c>
      <c r="L95" s="3">
        <v>0.96</v>
      </c>
      <c r="M95" s="3">
        <v>3</v>
      </c>
      <c r="N95" s="3">
        <v>26.25</v>
      </c>
      <c r="O95" s="3">
        <v>5.61</v>
      </c>
      <c r="P95" s="3">
        <v>8.85</v>
      </c>
      <c r="Q95" s="3">
        <v>18.86</v>
      </c>
      <c r="R95" s="3">
        <v>4.95</v>
      </c>
      <c r="S95" s="3">
        <v>84.28</v>
      </c>
      <c r="T95" s="3"/>
      <c r="U95" s="3">
        <v>408</v>
      </c>
      <c r="V95" s="3">
        <v>431</v>
      </c>
      <c r="W95" s="6">
        <v>9.33</v>
      </c>
      <c r="X95" s="3"/>
      <c r="Y95" s="2"/>
      <c r="Z95" s="2"/>
    </row>
    <row r="96" spans="1:26" ht="15.75" customHeight="1" x14ac:dyDescent="0.25">
      <c r="A96" s="10" t="s">
        <v>99</v>
      </c>
      <c r="B96" s="7">
        <v>95</v>
      </c>
      <c r="C96" s="3" t="s">
        <v>1</v>
      </c>
      <c r="D96" s="3"/>
      <c r="E96" s="3">
        <v>17.600000000000001</v>
      </c>
      <c r="F96" s="3">
        <v>4.1399999999999997</v>
      </c>
      <c r="G96" s="8">
        <v>3385800</v>
      </c>
      <c r="H96" s="8">
        <v>59170</v>
      </c>
      <c r="I96" s="8">
        <v>30053</v>
      </c>
      <c r="J96" s="3">
        <v>10.210000000000001</v>
      </c>
      <c r="K96" s="3">
        <v>0.67</v>
      </c>
      <c r="L96" s="3">
        <v>6.66</v>
      </c>
      <c r="M96" s="3"/>
      <c r="N96" s="3">
        <v>1.72</v>
      </c>
      <c r="O96" s="3">
        <v>1.06</v>
      </c>
      <c r="P96" s="3">
        <v>6.59</v>
      </c>
      <c r="Q96" s="3">
        <v>3.56</v>
      </c>
      <c r="R96" s="3">
        <v>3.79</v>
      </c>
      <c r="S96" s="3">
        <v>49.36</v>
      </c>
      <c r="T96" s="3"/>
      <c r="U96" s="3">
        <v>457</v>
      </c>
      <c r="V96" s="3">
        <v>626</v>
      </c>
      <c r="W96" s="6">
        <v>1.99</v>
      </c>
      <c r="X96" s="3"/>
      <c r="Y96" s="2"/>
      <c r="Z96" s="2"/>
    </row>
    <row r="97" spans="1:26" ht="15.75" customHeight="1" x14ac:dyDescent="0.25">
      <c r="A97" s="7" t="s">
        <v>100</v>
      </c>
      <c r="B97" s="7">
        <v>96</v>
      </c>
      <c r="C97" s="3" t="s">
        <v>1</v>
      </c>
      <c r="D97" s="3"/>
      <c r="E97" s="3">
        <v>0.99</v>
      </c>
      <c r="F97" s="3">
        <v>-1</v>
      </c>
      <c r="G97" s="8">
        <v>4655800</v>
      </c>
      <c r="H97" s="8">
        <v>4632</v>
      </c>
      <c r="I97" s="8">
        <v>17201</v>
      </c>
      <c r="J97" s="3">
        <v>23.38</v>
      </c>
      <c r="K97" s="3">
        <v>0.38</v>
      </c>
      <c r="L97" s="3">
        <v>0.2</v>
      </c>
      <c r="M97" s="3">
        <v>0.02</v>
      </c>
      <c r="N97" s="3">
        <v>0.04</v>
      </c>
      <c r="O97" s="3">
        <v>3.33</v>
      </c>
      <c r="P97" s="3">
        <v>1.59</v>
      </c>
      <c r="Q97" s="3">
        <v>-184.13</v>
      </c>
      <c r="R97" s="3">
        <v>6.01</v>
      </c>
      <c r="S97" s="3">
        <v>72.03</v>
      </c>
      <c r="T97" s="3"/>
      <c r="U97" s="3">
        <v>782</v>
      </c>
      <c r="V97" s="3">
        <v>713</v>
      </c>
      <c r="W97" s="6">
        <v>-2.1800000000000002</v>
      </c>
      <c r="X97" s="3"/>
      <c r="Y97" s="2"/>
      <c r="Z97" s="2"/>
    </row>
    <row r="98" spans="1:26" ht="15.75" customHeight="1" x14ac:dyDescent="0.25">
      <c r="A98" s="7" t="s">
        <v>101</v>
      </c>
      <c r="B98" s="7">
        <v>97</v>
      </c>
      <c r="C98" s="3" t="s">
        <v>1</v>
      </c>
      <c r="D98" s="3" t="s">
        <v>102</v>
      </c>
      <c r="E98" s="3">
        <v>0.14000000000000001</v>
      </c>
      <c r="F98" s="4">
        <v>0</v>
      </c>
      <c r="G98" s="8">
        <v>0</v>
      </c>
      <c r="H98" s="8">
        <v>0</v>
      </c>
      <c r="I98" s="8">
        <v>963</v>
      </c>
      <c r="J98" s="3"/>
      <c r="K98" s="3">
        <v>0.57999999999999996</v>
      </c>
      <c r="L98" s="3">
        <v>1.73</v>
      </c>
      <c r="M98" s="3"/>
      <c r="N98" s="3">
        <v>0</v>
      </c>
      <c r="O98" s="3">
        <v>-43.42</v>
      </c>
      <c r="P98" s="3">
        <v>-75.739999999999995</v>
      </c>
      <c r="Q98" s="3">
        <v>-156.58000000000001</v>
      </c>
      <c r="R98" s="3"/>
      <c r="S98" s="3">
        <v>79.05</v>
      </c>
      <c r="T98" s="3"/>
      <c r="U98" s="3"/>
      <c r="V98" s="3"/>
      <c r="W98" s="4"/>
      <c r="X98" s="3"/>
      <c r="Y98" s="2"/>
      <c r="Z98" s="2"/>
    </row>
    <row r="99" spans="1:26" ht="15.75" customHeight="1" x14ac:dyDescent="0.25">
      <c r="A99" s="7" t="s">
        <v>103</v>
      </c>
      <c r="B99" s="7">
        <v>98</v>
      </c>
      <c r="C99" s="3" t="s">
        <v>1</v>
      </c>
      <c r="D99" s="3"/>
      <c r="E99" s="3">
        <v>2.12</v>
      </c>
      <c r="F99" s="3">
        <v>0.95</v>
      </c>
      <c r="G99" s="8">
        <v>25700</v>
      </c>
      <c r="H99" s="3">
        <v>54</v>
      </c>
      <c r="I99" s="3">
        <v>933</v>
      </c>
      <c r="J99" s="3">
        <v>25.27</v>
      </c>
      <c r="K99" s="3">
        <v>1.4</v>
      </c>
      <c r="L99" s="3">
        <v>0.67</v>
      </c>
      <c r="M99" s="3">
        <v>0.08</v>
      </c>
      <c r="N99" s="3">
        <v>0.08</v>
      </c>
      <c r="O99" s="3">
        <v>4.8099999999999996</v>
      </c>
      <c r="P99" s="3">
        <v>5.57</v>
      </c>
      <c r="Q99" s="3">
        <v>1.75</v>
      </c>
      <c r="R99" s="3">
        <v>3.81</v>
      </c>
      <c r="S99" s="3">
        <v>39.979999999999997</v>
      </c>
      <c r="T99" s="3"/>
      <c r="U99" s="3">
        <v>695</v>
      </c>
      <c r="V99" s="3">
        <v>667</v>
      </c>
      <c r="W99" s="9">
        <v>-2.81</v>
      </c>
      <c r="X99" s="3"/>
      <c r="Y99" s="2"/>
      <c r="Z99" s="2"/>
    </row>
    <row r="100" spans="1:26" ht="15.75" customHeight="1" x14ac:dyDescent="0.25">
      <c r="A100" s="7" t="s">
        <v>104</v>
      </c>
      <c r="B100" s="7">
        <v>99</v>
      </c>
      <c r="C100" s="3" t="s">
        <v>1</v>
      </c>
      <c r="D100" s="3"/>
      <c r="E100" s="3">
        <v>4.78</v>
      </c>
      <c r="F100" s="9">
        <v>-0.42</v>
      </c>
      <c r="G100" s="8">
        <v>814100</v>
      </c>
      <c r="H100" s="8">
        <v>3929</v>
      </c>
      <c r="I100" s="8">
        <v>3922</v>
      </c>
      <c r="J100" s="3">
        <v>23.79</v>
      </c>
      <c r="K100" s="3">
        <v>5.76</v>
      </c>
      <c r="L100" s="3">
        <v>0.41</v>
      </c>
      <c r="M100" s="3">
        <v>0.08</v>
      </c>
      <c r="N100" s="3">
        <v>0.2</v>
      </c>
      <c r="O100" s="3">
        <v>21.89</v>
      </c>
      <c r="P100" s="3">
        <v>28.5</v>
      </c>
      <c r="Q100" s="3">
        <v>29.02</v>
      </c>
      <c r="R100" s="3">
        <v>3.13</v>
      </c>
      <c r="S100" s="3">
        <v>27.58</v>
      </c>
      <c r="T100" s="3"/>
      <c r="U100" s="3">
        <v>356</v>
      </c>
      <c r="V100" s="3">
        <v>350</v>
      </c>
      <c r="W100" s="4">
        <v>0.97</v>
      </c>
      <c r="X100" s="3"/>
      <c r="Y100" s="2"/>
      <c r="Z100" s="2"/>
    </row>
    <row r="101" spans="1:26" ht="15.75" customHeight="1" x14ac:dyDescent="0.25">
      <c r="A101" s="7" t="s">
        <v>105</v>
      </c>
      <c r="B101" s="7">
        <v>100</v>
      </c>
      <c r="C101" s="3" t="s">
        <v>1</v>
      </c>
      <c r="D101" s="3"/>
      <c r="E101" s="3">
        <v>13.6</v>
      </c>
      <c r="F101" s="4">
        <v>-3.55</v>
      </c>
      <c r="G101" s="8">
        <v>2450800</v>
      </c>
      <c r="H101" s="8">
        <v>34145</v>
      </c>
      <c r="I101" s="8">
        <v>41494</v>
      </c>
      <c r="J101" s="3">
        <v>18.59</v>
      </c>
      <c r="K101" s="3">
        <v>1.05</v>
      </c>
      <c r="L101" s="3">
        <v>0.3</v>
      </c>
      <c r="M101" s="3">
        <v>0.3</v>
      </c>
      <c r="N101" s="3">
        <v>0.73</v>
      </c>
      <c r="O101" s="3">
        <v>5.52</v>
      </c>
      <c r="P101" s="3">
        <v>5.6</v>
      </c>
      <c r="Q101" s="3">
        <v>31.32</v>
      </c>
      <c r="R101" s="3">
        <v>4.6100000000000003</v>
      </c>
      <c r="S101" s="3">
        <v>21.24</v>
      </c>
      <c r="T101" s="3"/>
      <c r="U101" s="3">
        <v>633</v>
      </c>
      <c r="V101" s="3">
        <v>572</v>
      </c>
      <c r="W101" s="9">
        <v>-1.86</v>
      </c>
      <c r="X101" s="3"/>
      <c r="Y101" s="2"/>
      <c r="Z101" s="2"/>
    </row>
    <row r="102" spans="1:26" ht="15.75" customHeight="1" x14ac:dyDescent="0.25">
      <c r="A102" s="7" t="s">
        <v>106</v>
      </c>
      <c r="B102" s="7">
        <v>101</v>
      </c>
      <c r="C102" s="3" t="s">
        <v>1</v>
      </c>
      <c r="D102" s="3"/>
      <c r="E102" s="3">
        <v>1.86</v>
      </c>
      <c r="F102" s="3">
        <v>0</v>
      </c>
      <c r="G102" s="8">
        <v>364500</v>
      </c>
      <c r="H102" s="8">
        <v>678</v>
      </c>
      <c r="I102" s="8">
        <v>1699</v>
      </c>
      <c r="J102" s="3"/>
      <c r="K102" s="3">
        <v>0.42</v>
      </c>
      <c r="L102" s="3">
        <v>1.71</v>
      </c>
      <c r="M102" s="3"/>
      <c r="N102" s="3">
        <v>0</v>
      </c>
      <c r="O102" s="3">
        <v>-3.47</v>
      </c>
      <c r="P102" s="3">
        <v>-9.68</v>
      </c>
      <c r="Q102" s="3">
        <v>-5.13</v>
      </c>
      <c r="R102" s="3"/>
      <c r="S102" s="3">
        <v>52.81</v>
      </c>
      <c r="T102" s="3"/>
      <c r="U102" s="3"/>
      <c r="V102" s="3"/>
      <c r="W102" s="4"/>
      <c r="X102" s="3"/>
      <c r="Y102" s="2"/>
      <c r="Z102" s="2"/>
    </row>
    <row r="103" spans="1:26" ht="15.75" customHeight="1" x14ac:dyDescent="0.25">
      <c r="A103" s="7" t="s">
        <v>107</v>
      </c>
      <c r="B103" s="7">
        <v>102</v>
      </c>
      <c r="C103" s="3" t="s">
        <v>1</v>
      </c>
      <c r="D103" s="3"/>
      <c r="E103" s="3">
        <v>1.46</v>
      </c>
      <c r="F103" s="4">
        <v>-0.68</v>
      </c>
      <c r="G103" s="8">
        <v>25000</v>
      </c>
      <c r="H103" s="3">
        <v>36</v>
      </c>
      <c r="I103" s="8">
        <v>1497</v>
      </c>
      <c r="J103" s="3">
        <v>90.03</v>
      </c>
      <c r="K103" s="3">
        <v>1.22</v>
      </c>
      <c r="L103" s="3">
        <v>0.03</v>
      </c>
      <c r="M103" s="3">
        <v>0.02</v>
      </c>
      <c r="N103" s="3">
        <v>0.02</v>
      </c>
      <c r="O103" s="3">
        <v>1.93</v>
      </c>
      <c r="P103" s="3">
        <v>1.35</v>
      </c>
      <c r="Q103" s="3">
        <v>9.5399999999999991</v>
      </c>
      <c r="R103" s="3">
        <v>1.36</v>
      </c>
      <c r="S103" s="3">
        <v>15.91</v>
      </c>
      <c r="T103" s="3"/>
      <c r="U103" s="3">
        <v>925</v>
      </c>
      <c r="V103" s="3">
        <v>918</v>
      </c>
      <c r="W103" s="9">
        <v>1.06</v>
      </c>
      <c r="X103" s="3"/>
      <c r="Y103" s="2"/>
      <c r="Z103" s="2"/>
    </row>
    <row r="104" spans="1:26" ht="15.75" customHeight="1" x14ac:dyDescent="0.25">
      <c r="A104" s="7" t="s">
        <v>108</v>
      </c>
      <c r="B104" s="7">
        <v>103</v>
      </c>
      <c r="C104" s="3" t="s">
        <v>1</v>
      </c>
      <c r="D104" s="3"/>
      <c r="E104" s="3">
        <v>0.39</v>
      </c>
      <c r="F104" s="4">
        <v>-2.5</v>
      </c>
      <c r="G104" s="8">
        <v>1901000</v>
      </c>
      <c r="H104" s="3">
        <v>745</v>
      </c>
      <c r="I104" s="8">
        <v>2589</v>
      </c>
      <c r="J104" s="3">
        <v>4.3</v>
      </c>
      <c r="K104" s="3">
        <v>0.93</v>
      </c>
      <c r="L104" s="3">
        <v>0.12</v>
      </c>
      <c r="M104" s="3">
        <v>0.02</v>
      </c>
      <c r="N104" s="3">
        <v>0.09</v>
      </c>
      <c r="O104" s="3">
        <v>26.74</v>
      </c>
      <c r="P104" s="3">
        <v>26.07</v>
      </c>
      <c r="Q104" s="3">
        <v>-45.18</v>
      </c>
      <c r="R104" s="3">
        <v>15.24</v>
      </c>
      <c r="S104" s="3">
        <v>43.1</v>
      </c>
      <c r="T104" s="3"/>
      <c r="U104" s="3">
        <v>39</v>
      </c>
      <c r="V104" s="3">
        <v>18</v>
      </c>
      <c r="W104" s="6"/>
      <c r="X104" s="3"/>
      <c r="Y104" s="2"/>
      <c r="Z104" s="2"/>
    </row>
    <row r="105" spans="1:26" ht="15.75" customHeight="1" x14ac:dyDescent="0.25">
      <c r="A105" s="7" t="s">
        <v>109</v>
      </c>
      <c r="B105" s="7">
        <v>104</v>
      </c>
      <c r="C105" s="3" t="s">
        <v>1</v>
      </c>
      <c r="D105" s="3"/>
      <c r="E105" s="3">
        <v>2.9</v>
      </c>
      <c r="F105" s="3">
        <v>9.85</v>
      </c>
      <c r="G105" s="8">
        <v>373400</v>
      </c>
      <c r="H105" s="8">
        <v>1039</v>
      </c>
      <c r="I105" s="8">
        <v>2355</v>
      </c>
      <c r="J105" s="3"/>
      <c r="K105" s="3">
        <v>1.28</v>
      </c>
      <c r="L105" s="3">
        <v>4</v>
      </c>
      <c r="M105" s="3"/>
      <c r="N105" s="3">
        <v>0</v>
      </c>
      <c r="O105" s="3">
        <v>-1.39</v>
      </c>
      <c r="P105" s="3">
        <v>-25.43</v>
      </c>
      <c r="Q105" s="3">
        <v>-0.13</v>
      </c>
      <c r="R105" s="3"/>
      <c r="S105" s="3">
        <v>24.81</v>
      </c>
      <c r="T105" s="3"/>
      <c r="U105" s="3"/>
      <c r="V105" s="3"/>
      <c r="W105" s="9"/>
      <c r="X105" s="3"/>
      <c r="Y105" s="2"/>
      <c r="Z105" s="2"/>
    </row>
    <row r="106" spans="1:26" ht="15.75" customHeight="1" x14ac:dyDescent="0.25">
      <c r="A106" s="7" t="s">
        <v>110</v>
      </c>
      <c r="B106" s="7">
        <v>105</v>
      </c>
      <c r="C106" s="3" t="s">
        <v>1</v>
      </c>
      <c r="D106" s="3"/>
      <c r="E106" s="3">
        <v>0.83</v>
      </c>
      <c r="F106" s="3">
        <v>0</v>
      </c>
      <c r="G106" s="8">
        <v>154000</v>
      </c>
      <c r="H106" s="3">
        <v>129</v>
      </c>
      <c r="I106" s="8">
        <v>940</v>
      </c>
      <c r="J106" s="3">
        <v>13.65</v>
      </c>
      <c r="K106" s="3">
        <v>0.48</v>
      </c>
      <c r="L106" s="3">
        <v>0.06</v>
      </c>
      <c r="M106" s="3">
        <v>0.04</v>
      </c>
      <c r="N106" s="3">
        <v>0.06</v>
      </c>
      <c r="O106" s="3">
        <v>3.9</v>
      </c>
      <c r="P106" s="3">
        <v>3.55</v>
      </c>
      <c r="Q106" s="3">
        <v>5.79</v>
      </c>
      <c r="R106" s="3">
        <v>4.87</v>
      </c>
      <c r="S106" s="3">
        <v>30.79</v>
      </c>
      <c r="T106" s="3"/>
      <c r="U106" s="3">
        <v>607</v>
      </c>
      <c r="V106" s="3">
        <v>562</v>
      </c>
      <c r="W106" s="9">
        <v>-0.11</v>
      </c>
      <c r="X106" s="3"/>
      <c r="Y106" s="2"/>
      <c r="Z106" s="2"/>
    </row>
    <row r="107" spans="1:26" ht="15.75" customHeight="1" x14ac:dyDescent="0.25">
      <c r="A107" s="7" t="s">
        <v>111</v>
      </c>
      <c r="B107" s="7">
        <v>106</v>
      </c>
      <c r="C107" s="3" t="s">
        <v>1</v>
      </c>
      <c r="D107" s="3"/>
      <c r="E107" s="3">
        <v>0.28000000000000003</v>
      </c>
      <c r="F107" s="3">
        <v>0</v>
      </c>
      <c r="G107" s="8">
        <v>81400</v>
      </c>
      <c r="H107" s="3">
        <v>23</v>
      </c>
      <c r="I107" s="3">
        <v>597</v>
      </c>
      <c r="J107" s="3"/>
      <c r="K107" s="3">
        <v>0.97</v>
      </c>
      <c r="L107" s="3">
        <v>2.15</v>
      </c>
      <c r="M107" s="3"/>
      <c r="N107" s="3">
        <v>0</v>
      </c>
      <c r="O107" s="3">
        <v>1.2</v>
      </c>
      <c r="P107" s="3">
        <v>-0.79</v>
      </c>
      <c r="Q107" s="3">
        <v>-8.49</v>
      </c>
      <c r="R107" s="3"/>
      <c r="S107" s="3">
        <v>50.02</v>
      </c>
      <c r="T107" s="3"/>
      <c r="U107" s="3"/>
      <c r="V107" s="3"/>
      <c r="W107" s="4"/>
      <c r="X107" s="3"/>
      <c r="Y107" s="2"/>
      <c r="Z107" s="2"/>
    </row>
    <row r="108" spans="1:26" ht="15.75" customHeight="1" x14ac:dyDescent="0.25">
      <c r="A108" s="7" t="s">
        <v>112</v>
      </c>
      <c r="B108" s="7">
        <v>107</v>
      </c>
      <c r="C108" s="3" t="s">
        <v>1</v>
      </c>
      <c r="D108" s="3"/>
      <c r="E108" s="3">
        <v>10.5</v>
      </c>
      <c r="F108" s="3">
        <v>-0.94</v>
      </c>
      <c r="G108" s="8">
        <v>200</v>
      </c>
      <c r="H108" s="3">
        <v>2</v>
      </c>
      <c r="I108" s="3">
        <v>126</v>
      </c>
      <c r="J108" s="3"/>
      <c r="K108" s="3">
        <v>0.3</v>
      </c>
      <c r="L108" s="3">
        <v>0.86</v>
      </c>
      <c r="M108" s="3">
        <v>0.15</v>
      </c>
      <c r="N108" s="3">
        <v>0</v>
      </c>
      <c r="O108" s="3">
        <v>-3.93</v>
      </c>
      <c r="P108" s="3">
        <v>-6.89</v>
      </c>
      <c r="Q108" s="3">
        <v>-16.190000000000001</v>
      </c>
      <c r="R108" s="3">
        <v>1.42</v>
      </c>
      <c r="S108" s="3">
        <v>29.73</v>
      </c>
      <c r="T108" s="3"/>
      <c r="U108" s="3"/>
      <c r="V108" s="3"/>
      <c r="W108" s="9"/>
      <c r="X108" s="3"/>
      <c r="Y108" s="2"/>
      <c r="Z108" s="2"/>
    </row>
    <row r="109" spans="1:26" ht="15.75" customHeight="1" x14ac:dyDescent="0.25">
      <c r="A109" s="7" t="s">
        <v>113</v>
      </c>
      <c r="B109" s="7">
        <v>108</v>
      </c>
      <c r="C109" s="3" t="s">
        <v>1</v>
      </c>
      <c r="D109" s="3"/>
      <c r="E109" s="3">
        <v>10.1</v>
      </c>
      <c r="F109" s="4">
        <v>1</v>
      </c>
      <c r="G109" s="8">
        <v>28854700</v>
      </c>
      <c r="H109" s="8">
        <v>289613</v>
      </c>
      <c r="I109" s="8">
        <v>132926</v>
      </c>
      <c r="J109" s="3">
        <v>17.239999999999998</v>
      </c>
      <c r="K109" s="3">
        <v>2.59</v>
      </c>
      <c r="L109" s="3">
        <v>2.2000000000000002</v>
      </c>
      <c r="M109" s="3">
        <v>0.15</v>
      </c>
      <c r="N109" s="3">
        <v>0.59</v>
      </c>
      <c r="O109" s="3">
        <v>6.35</v>
      </c>
      <c r="P109" s="3">
        <v>15.16</v>
      </c>
      <c r="Q109" s="3">
        <v>4.12</v>
      </c>
      <c r="R109" s="3">
        <v>4.8</v>
      </c>
      <c r="S109" s="3">
        <v>59.66</v>
      </c>
      <c r="T109" s="3"/>
      <c r="U109" s="3">
        <v>385</v>
      </c>
      <c r="V109" s="3">
        <v>512</v>
      </c>
      <c r="W109" s="9">
        <v>1.53</v>
      </c>
      <c r="X109" s="3"/>
      <c r="Y109" s="2"/>
      <c r="Z109" s="2"/>
    </row>
    <row r="110" spans="1:26" ht="15.75" customHeight="1" x14ac:dyDescent="0.25">
      <c r="A110" s="7" t="s">
        <v>114</v>
      </c>
      <c r="B110" s="7">
        <v>109</v>
      </c>
      <c r="C110" s="3" t="s">
        <v>1</v>
      </c>
      <c r="D110" s="3"/>
      <c r="E110" s="3">
        <v>0.79</v>
      </c>
      <c r="F110" s="3">
        <v>2.6</v>
      </c>
      <c r="G110" s="8">
        <v>61400</v>
      </c>
      <c r="H110" s="8">
        <v>47</v>
      </c>
      <c r="I110" s="8">
        <v>597</v>
      </c>
      <c r="J110" s="3"/>
      <c r="K110" s="3">
        <v>0.52</v>
      </c>
      <c r="L110" s="3">
        <v>0.57999999999999996</v>
      </c>
      <c r="M110" s="3"/>
      <c r="N110" s="3">
        <v>0</v>
      </c>
      <c r="O110" s="3">
        <v>-4.03</v>
      </c>
      <c r="P110" s="3">
        <v>-8.69</v>
      </c>
      <c r="Q110" s="3">
        <v>4.1100000000000003</v>
      </c>
      <c r="R110" s="3"/>
      <c r="S110" s="3">
        <v>34.090000000000003</v>
      </c>
      <c r="T110" s="3"/>
      <c r="U110" s="3"/>
      <c r="V110" s="3"/>
      <c r="W110" s="6"/>
      <c r="X110" s="3"/>
      <c r="Y110" s="2"/>
      <c r="Z110" s="2"/>
    </row>
    <row r="111" spans="1:26" ht="15.75" customHeight="1" x14ac:dyDescent="0.25">
      <c r="A111" s="7" t="s">
        <v>115</v>
      </c>
      <c r="B111" s="7">
        <v>110</v>
      </c>
      <c r="C111" s="3" t="s">
        <v>5</v>
      </c>
      <c r="D111" s="3"/>
      <c r="E111" s="3">
        <v>8.9</v>
      </c>
      <c r="F111" s="4">
        <v>0</v>
      </c>
      <c r="G111" s="8">
        <v>0</v>
      </c>
      <c r="H111" s="3">
        <v>0</v>
      </c>
      <c r="I111" s="3">
        <v>267</v>
      </c>
      <c r="J111" s="3"/>
      <c r="K111" s="3">
        <v>0.41</v>
      </c>
      <c r="L111" s="3">
        <v>1.93</v>
      </c>
      <c r="M111" s="3">
        <v>0.25</v>
      </c>
      <c r="N111" s="3">
        <v>0</v>
      </c>
      <c r="O111" s="3">
        <v>-1.29</v>
      </c>
      <c r="P111" s="3">
        <v>-4.05</v>
      </c>
      <c r="Q111" s="3">
        <v>-4.26</v>
      </c>
      <c r="R111" s="3">
        <v>2.79</v>
      </c>
      <c r="S111" s="3">
        <v>33.61</v>
      </c>
      <c r="T111" s="3"/>
      <c r="U111" s="3"/>
      <c r="V111" s="3"/>
      <c r="W111" s="9"/>
      <c r="X111" s="3"/>
      <c r="Y111" s="2"/>
      <c r="Z111" s="2"/>
    </row>
    <row r="112" spans="1:26" ht="15.75" customHeight="1" x14ac:dyDescent="0.25">
      <c r="A112" s="7" t="s">
        <v>116</v>
      </c>
      <c r="B112" s="7">
        <v>111</v>
      </c>
      <c r="C112" s="3" t="s">
        <v>1</v>
      </c>
      <c r="D112" s="3"/>
      <c r="E112" s="3">
        <v>0.46</v>
      </c>
      <c r="F112" s="3">
        <v>2.2200000000000002</v>
      </c>
      <c r="G112" s="8">
        <v>55452000</v>
      </c>
      <c r="H112" s="8">
        <v>25742</v>
      </c>
      <c r="I112" s="8">
        <v>1910</v>
      </c>
      <c r="J112" s="3"/>
      <c r="K112" s="3">
        <v>0.57999999999999996</v>
      </c>
      <c r="L112" s="3">
        <v>1.21</v>
      </c>
      <c r="M112" s="3"/>
      <c r="N112" s="3">
        <v>0</v>
      </c>
      <c r="O112" s="3">
        <v>2.4700000000000002</v>
      </c>
      <c r="P112" s="3">
        <v>-0.15</v>
      </c>
      <c r="Q112" s="3">
        <v>2.37</v>
      </c>
      <c r="R112" s="3"/>
      <c r="S112" s="3">
        <v>93.45</v>
      </c>
      <c r="T112" s="3"/>
      <c r="U112" s="3"/>
      <c r="V112" s="3"/>
      <c r="W112" s="9"/>
      <c r="X112" s="3"/>
      <c r="Y112" s="2"/>
      <c r="Z112" s="2"/>
    </row>
    <row r="113" spans="1:26" ht="15.75" customHeight="1" x14ac:dyDescent="0.25">
      <c r="A113" s="7" t="s">
        <v>117</v>
      </c>
      <c r="B113" s="7">
        <v>112</v>
      </c>
      <c r="C113" s="3" t="s">
        <v>5</v>
      </c>
      <c r="D113" s="3"/>
      <c r="E113" s="3">
        <v>1.49</v>
      </c>
      <c r="F113" s="4">
        <v>0</v>
      </c>
      <c r="G113" s="8">
        <v>132900</v>
      </c>
      <c r="H113" s="8">
        <v>197</v>
      </c>
      <c r="I113" s="8">
        <v>417</v>
      </c>
      <c r="J113" s="3">
        <v>6.12</v>
      </c>
      <c r="K113" s="3">
        <v>0.84</v>
      </c>
      <c r="L113" s="3">
        <v>2.09</v>
      </c>
      <c r="M113" s="3">
        <v>0.11</v>
      </c>
      <c r="N113" s="3">
        <v>0.24</v>
      </c>
      <c r="O113" s="3">
        <v>7.75</v>
      </c>
      <c r="P113" s="3">
        <v>14.33</v>
      </c>
      <c r="Q113" s="3">
        <v>2.85</v>
      </c>
      <c r="R113" s="3">
        <v>7.19</v>
      </c>
      <c r="S113" s="3">
        <v>39.090000000000003</v>
      </c>
      <c r="T113" s="3"/>
      <c r="U113" s="3">
        <v>165</v>
      </c>
      <c r="V113" s="3">
        <v>231</v>
      </c>
      <c r="W113" s="9">
        <v>0.14000000000000001</v>
      </c>
      <c r="X113" s="3"/>
      <c r="Y113" s="2"/>
      <c r="Z113" s="2"/>
    </row>
    <row r="114" spans="1:26" ht="15.75" customHeight="1" x14ac:dyDescent="0.25">
      <c r="A114" s="7" t="s">
        <v>118</v>
      </c>
      <c r="B114" s="7">
        <v>113</v>
      </c>
      <c r="C114" s="3" t="s">
        <v>1</v>
      </c>
      <c r="D114" s="3"/>
      <c r="E114" s="3">
        <v>110.5</v>
      </c>
      <c r="F114" s="4">
        <v>-3.07</v>
      </c>
      <c r="G114" s="8">
        <v>3635800</v>
      </c>
      <c r="H114" s="8">
        <v>407593</v>
      </c>
      <c r="I114" s="8">
        <v>110500</v>
      </c>
      <c r="J114" s="3">
        <v>34.35</v>
      </c>
      <c r="K114" s="3">
        <v>12.25</v>
      </c>
      <c r="L114" s="3">
        <v>0.68</v>
      </c>
      <c r="M114" s="3">
        <v>0.9</v>
      </c>
      <c r="N114" s="3">
        <v>3.22</v>
      </c>
      <c r="O114" s="3">
        <v>27.02</v>
      </c>
      <c r="P114" s="3">
        <v>38.880000000000003</v>
      </c>
      <c r="Q114" s="3">
        <v>19.5</v>
      </c>
      <c r="R114" s="3">
        <v>1.49</v>
      </c>
      <c r="S114" s="3">
        <v>26.36</v>
      </c>
      <c r="T114" s="3"/>
      <c r="U114" s="3">
        <v>398</v>
      </c>
      <c r="V114" s="3">
        <v>393</v>
      </c>
      <c r="W114" s="9">
        <v>1.23</v>
      </c>
      <c r="X114" s="3"/>
      <c r="Y114" s="2"/>
      <c r="Z114" s="2"/>
    </row>
    <row r="115" spans="1:26" ht="15.75" customHeight="1" x14ac:dyDescent="0.25">
      <c r="A115" s="7" t="s">
        <v>119</v>
      </c>
      <c r="B115" s="7">
        <v>114</v>
      </c>
      <c r="C115" s="3" t="s">
        <v>1</v>
      </c>
      <c r="D115" s="3"/>
      <c r="E115" s="3">
        <v>1.96</v>
      </c>
      <c r="F115" s="4">
        <v>0</v>
      </c>
      <c r="G115" s="8">
        <v>5091700</v>
      </c>
      <c r="H115" s="8">
        <v>10015</v>
      </c>
      <c r="I115" s="8">
        <v>8927</v>
      </c>
      <c r="J115" s="3">
        <v>78.069999999999993</v>
      </c>
      <c r="K115" s="3">
        <v>0.56999999999999995</v>
      </c>
      <c r="L115" s="3">
        <v>2.78</v>
      </c>
      <c r="M115" s="3">
        <v>0.02</v>
      </c>
      <c r="N115" s="3">
        <v>0.03</v>
      </c>
      <c r="O115" s="3">
        <v>1.59</v>
      </c>
      <c r="P115" s="3">
        <v>0.71</v>
      </c>
      <c r="Q115" s="3">
        <v>0.13</v>
      </c>
      <c r="R115" s="3">
        <v>4.59</v>
      </c>
      <c r="S115" s="3">
        <v>26.94</v>
      </c>
      <c r="T115" s="3"/>
      <c r="U115" s="3">
        <v>933</v>
      </c>
      <c r="V115" s="3">
        <v>922</v>
      </c>
      <c r="W115" s="6">
        <v>-3.61</v>
      </c>
      <c r="X115" s="3"/>
      <c r="Y115" s="2"/>
      <c r="Z115" s="2"/>
    </row>
    <row r="116" spans="1:26" ht="15.75" customHeight="1" x14ac:dyDescent="0.25">
      <c r="A116" s="7" t="s">
        <v>120</v>
      </c>
      <c r="B116" s="7">
        <v>115</v>
      </c>
      <c r="C116" s="3" t="s">
        <v>1</v>
      </c>
      <c r="D116" s="3"/>
      <c r="E116" s="3">
        <v>0.47</v>
      </c>
      <c r="F116" s="9">
        <v>6.82</v>
      </c>
      <c r="G116" s="8">
        <v>14533700</v>
      </c>
      <c r="H116" s="8">
        <v>6653</v>
      </c>
      <c r="I116" s="8">
        <v>1301</v>
      </c>
      <c r="J116" s="3">
        <v>11.27</v>
      </c>
      <c r="K116" s="3">
        <v>1</v>
      </c>
      <c r="L116" s="3">
        <v>1.0900000000000001</v>
      </c>
      <c r="M116" s="3"/>
      <c r="N116" s="3">
        <v>0.04</v>
      </c>
      <c r="O116" s="3">
        <v>6.18</v>
      </c>
      <c r="P116" s="3">
        <v>9.08</v>
      </c>
      <c r="Q116" s="3">
        <v>4.3</v>
      </c>
      <c r="R116" s="3">
        <v>2.27</v>
      </c>
      <c r="S116" s="3">
        <v>49.54</v>
      </c>
      <c r="T116" s="3"/>
      <c r="U116" s="3">
        <v>412</v>
      </c>
      <c r="V116" s="3">
        <v>421</v>
      </c>
      <c r="W116" s="4">
        <v>-0.13</v>
      </c>
      <c r="X116" s="3"/>
      <c r="Y116" s="2"/>
      <c r="Z116" s="2"/>
    </row>
    <row r="117" spans="1:26" ht="15.75" customHeight="1" x14ac:dyDescent="0.25">
      <c r="A117" s="7" t="s">
        <v>121</v>
      </c>
      <c r="B117" s="7">
        <v>116</v>
      </c>
      <c r="C117" s="3" t="s">
        <v>1</v>
      </c>
      <c r="D117" s="3"/>
      <c r="E117" s="3">
        <v>0.69</v>
      </c>
      <c r="F117" s="3">
        <v>-1.43</v>
      </c>
      <c r="G117" s="8">
        <v>65200</v>
      </c>
      <c r="H117" s="8">
        <v>45</v>
      </c>
      <c r="I117" s="8">
        <v>514</v>
      </c>
      <c r="J117" s="3"/>
      <c r="K117" s="3">
        <v>0.32</v>
      </c>
      <c r="L117" s="3">
        <v>1.05</v>
      </c>
      <c r="M117" s="3"/>
      <c r="N117" s="3">
        <v>0</v>
      </c>
      <c r="O117" s="3">
        <v>-23.37</v>
      </c>
      <c r="P117" s="3">
        <v>-32.69</v>
      </c>
      <c r="Q117" s="3">
        <v>3.38</v>
      </c>
      <c r="R117" s="3"/>
      <c r="S117" s="3">
        <v>68.73</v>
      </c>
      <c r="T117" s="3"/>
      <c r="U117" s="3"/>
      <c r="V117" s="3"/>
      <c r="W117" s="4"/>
      <c r="X117" s="3"/>
      <c r="Y117" s="2"/>
      <c r="Z117" s="2"/>
    </row>
    <row r="118" spans="1:26" ht="15.75" customHeight="1" x14ac:dyDescent="0.25">
      <c r="A118" s="7" t="s">
        <v>122</v>
      </c>
      <c r="B118" s="7">
        <v>117</v>
      </c>
      <c r="C118" s="3" t="s">
        <v>1</v>
      </c>
      <c r="D118" s="3"/>
      <c r="E118" s="3">
        <v>23.5</v>
      </c>
      <c r="F118" s="4">
        <v>-1.67</v>
      </c>
      <c r="G118" s="8">
        <v>5851200</v>
      </c>
      <c r="H118" s="8">
        <v>139896</v>
      </c>
      <c r="I118" s="8">
        <v>31725</v>
      </c>
      <c r="J118" s="3">
        <v>180.97</v>
      </c>
      <c r="K118" s="3">
        <v>2.59</v>
      </c>
      <c r="L118" s="3">
        <v>2.0299999999999998</v>
      </c>
      <c r="M118" s="3"/>
      <c r="N118" s="3">
        <v>0.13</v>
      </c>
      <c r="O118" s="3">
        <v>1.99</v>
      </c>
      <c r="P118" s="3">
        <v>1.39</v>
      </c>
      <c r="Q118" s="3">
        <v>-7.34</v>
      </c>
      <c r="R118" s="3"/>
      <c r="S118" s="3">
        <v>74.349999999999994</v>
      </c>
      <c r="T118" s="3"/>
      <c r="U118" s="3">
        <v>935</v>
      </c>
      <c r="V118" s="3">
        <v>926</v>
      </c>
      <c r="W118" s="9">
        <v>96.52</v>
      </c>
      <c r="X118" s="3"/>
      <c r="Y118" s="2"/>
      <c r="Z118" s="2"/>
    </row>
    <row r="119" spans="1:26" ht="15.75" customHeight="1" x14ac:dyDescent="0.25">
      <c r="A119" s="7" t="s">
        <v>123</v>
      </c>
      <c r="B119" s="7">
        <v>118</v>
      </c>
      <c r="C119" s="3" t="s">
        <v>5</v>
      </c>
      <c r="D119" s="3"/>
      <c r="E119" s="3">
        <v>4.3600000000000003</v>
      </c>
      <c r="F119" s="4">
        <v>7.92</v>
      </c>
      <c r="G119" s="8">
        <v>14655600</v>
      </c>
      <c r="H119" s="8">
        <v>63919</v>
      </c>
      <c r="I119" s="8">
        <v>2021</v>
      </c>
      <c r="J119" s="3"/>
      <c r="K119" s="3">
        <v>1.32</v>
      </c>
      <c r="L119" s="3">
        <v>1.69</v>
      </c>
      <c r="M119" s="3"/>
      <c r="N119" s="3">
        <v>0</v>
      </c>
      <c r="O119" s="3">
        <v>0.37</v>
      </c>
      <c r="P119" s="3">
        <v>-9.39</v>
      </c>
      <c r="Q119" s="3">
        <v>-2.0499999999999998</v>
      </c>
      <c r="R119" s="3"/>
      <c r="S119" s="3">
        <v>32.01</v>
      </c>
      <c r="T119" s="3"/>
      <c r="U119" s="3"/>
      <c r="V119" s="3"/>
      <c r="W119" s="6"/>
      <c r="X119" s="3"/>
      <c r="Y119" s="2"/>
      <c r="Z119" s="2"/>
    </row>
    <row r="120" spans="1:26" ht="15.75" customHeight="1" x14ac:dyDescent="0.25">
      <c r="A120" s="7" t="s">
        <v>124</v>
      </c>
      <c r="B120" s="7">
        <v>119</v>
      </c>
      <c r="C120" s="3" t="s">
        <v>1</v>
      </c>
      <c r="D120" s="3"/>
      <c r="E120" s="3">
        <v>0.64</v>
      </c>
      <c r="F120" s="9">
        <v>0</v>
      </c>
      <c r="G120" s="8">
        <v>1472900</v>
      </c>
      <c r="H120" s="8">
        <v>938</v>
      </c>
      <c r="I120" s="8">
        <v>5290</v>
      </c>
      <c r="J120" s="3"/>
      <c r="K120" s="3">
        <v>1.23</v>
      </c>
      <c r="L120" s="3">
        <v>5.95</v>
      </c>
      <c r="M120" s="3"/>
      <c r="N120" s="3">
        <v>0</v>
      </c>
      <c r="O120" s="3">
        <v>-0.59</v>
      </c>
      <c r="P120" s="3">
        <v>-16.87</v>
      </c>
      <c r="Q120" s="3">
        <v>-31.19</v>
      </c>
      <c r="R120" s="3"/>
      <c r="S120" s="3">
        <v>43.89</v>
      </c>
      <c r="T120" s="3"/>
      <c r="U120" s="3"/>
      <c r="V120" s="3"/>
      <c r="W120" s="9"/>
      <c r="X120" s="3"/>
      <c r="Y120" s="2"/>
      <c r="Z120" s="2"/>
    </row>
    <row r="121" spans="1:26" ht="15.75" customHeight="1" x14ac:dyDescent="0.25">
      <c r="A121" s="7" t="s">
        <v>125</v>
      </c>
      <c r="B121" s="7">
        <v>120</v>
      </c>
      <c r="C121" s="3" t="s">
        <v>1</v>
      </c>
      <c r="D121" s="3"/>
      <c r="E121" s="3">
        <v>0.67</v>
      </c>
      <c r="F121" s="4">
        <v>-1.47</v>
      </c>
      <c r="G121" s="8">
        <v>281800</v>
      </c>
      <c r="H121" s="8">
        <v>189</v>
      </c>
      <c r="I121" s="8">
        <v>2906</v>
      </c>
      <c r="J121" s="3">
        <v>25.07</v>
      </c>
      <c r="K121" s="3">
        <v>0.52</v>
      </c>
      <c r="L121" s="3">
        <v>0.94</v>
      </c>
      <c r="M121" s="3"/>
      <c r="N121" s="3">
        <v>0.03</v>
      </c>
      <c r="O121" s="3">
        <v>1.53</v>
      </c>
      <c r="P121" s="3">
        <v>1.94</v>
      </c>
      <c r="Q121" s="3">
        <v>10.98</v>
      </c>
      <c r="R121" s="3"/>
      <c r="S121" s="3">
        <v>40.020000000000003</v>
      </c>
      <c r="T121" s="3"/>
      <c r="U121" s="3">
        <v>783</v>
      </c>
      <c r="V121" s="3">
        <v>810</v>
      </c>
      <c r="W121" s="9">
        <v>1.69</v>
      </c>
      <c r="X121" s="3"/>
      <c r="Y121" s="2"/>
      <c r="Z121" s="2"/>
    </row>
    <row r="122" spans="1:26" ht="15.75" customHeight="1" x14ac:dyDescent="0.25">
      <c r="A122" s="7" t="s">
        <v>126</v>
      </c>
      <c r="B122" s="7">
        <v>121</v>
      </c>
      <c r="C122" s="3" t="s">
        <v>1</v>
      </c>
      <c r="D122" s="3"/>
      <c r="E122" s="3">
        <v>22.9</v>
      </c>
      <c r="F122" s="4">
        <v>0</v>
      </c>
      <c r="G122" s="8">
        <v>0</v>
      </c>
      <c r="H122" s="3">
        <v>0</v>
      </c>
      <c r="I122" s="8">
        <v>275</v>
      </c>
      <c r="J122" s="3">
        <v>101.39</v>
      </c>
      <c r="K122" s="3">
        <v>0.53</v>
      </c>
      <c r="L122" s="3">
        <v>0.61</v>
      </c>
      <c r="M122" s="3">
        <v>0.5</v>
      </c>
      <c r="N122" s="3">
        <v>0.23</v>
      </c>
      <c r="O122" s="3">
        <v>0.54</v>
      </c>
      <c r="P122" s="3">
        <v>0.5</v>
      </c>
      <c r="Q122" s="3">
        <v>6.37</v>
      </c>
      <c r="R122" s="3">
        <v>2.33</v>
      </c>
      <c r="S122" s="3">
        <v>55.95</v>
      </c>
      <c r="T122" s="3"/>
      <c r="U122" s="3">
        <v>950</v>
      </c>
      <c r="V122" s="3">
        <v>981</v>
      </c>
      <c r="W122" s="6">
        <v>-0.55000000000000004</v>
      </c>
      <c r="X122" s="3"/>
      <c r="Y122" s="2"/>
      <c r="Z122" s="2"/>
    </row>
    <row r="123" spans="1:26" ht="15.75" customHeight="1" x14ac:dyDescent="0.25">
      <c r="A123" s="7" t="s">
        <v>127</v>
      </c>
      <c r="B123" s="7">
        <v>122</v>
      </c>
      <c r="C123" s="3" t="s">
        <v>1</v>
      </c>
      <c r="D123" s="3"/>
      <c r="E123" s="3">
        <v>7.5</v>
      </c>
      <c r="F123" s="9">
        <v>0</v>
      </c>
      <c r="G123" s="8">
        <v>3674700</v>
      </c>
      <c r="H123" s="8">
        <v>27690</v>
      </c>
      <c r="I123" s="8">
        <v>5040</v>
      </c>
      <c r="J123" s="3">
        <v>36.64</v>
      </c>
      <c r="K123" s="3">
        <v>4.6900000000000004</v>
      </c>
      <c r="L123" s="3">
        <v>0.6</v>
      </c>
      <c r="M123" s="3"/>
      <c r="N123" s="3">
        <v>0.2</v>
      </c>
      <c r="O123" s="3">
        <v>12.52</v>
      </c>
      <c r="P123" s="3">
        <v>13.68</v>
      </c>
      <c r="Q123" s="3">
        <v>33.78</v>
      </c>
      <c r="R123" s="3">
        <v>0.08</v>
      </c>
      <c r="S123" s="3">
        <v>37.380000000000003</v>
      </c>
      <c r="T123" s="3"/>
      <c r="U123" s="3">
        <v>547</v>
      </c>
      <c r="V123" s="3">
        <v>487</v>
      </c>
      <c r="W123" s="4">
        <v>0.95</v>
      </c>
      <c r="X123" s="3"/>
      <c r="Y123" s="2"/>
      <c r="Z123" s="2"/>
    </row>
    <row r="124" spans="1:26" ht="15.75" customHeight="1" x14ac:dyDescent="0.25">
      <c r="A124" s="7" t="s">
        <v>128</v>
      </c>
      <c r="B124" s="7">
        <v>123</v>
      </c>
      <c r="C124" s="3" t="s">
        <v>1</v>
      </c>
      <c r="D124" s="3"/>
      <c r="E124" s="3">
        <v>0.49</v>
      </c>
      <c r="F124" s="4">
        <v>-3.92</v>
      </c>
      <c r="G124" s="8">
        <v>1611000</v>
      </c>
      <c r="H124" s="8">
        <v>797</v>
      </c>
      <c r="I124" s="8">
        <v>625</v>
      </c>
      <c r="J124" s="3"/>
      <c r="K124" s="3">
        <v>0.37</v>
      </c>
      <c r="L124" s="3">
        <v>3.03</v>
      </c>
      <c r="M124" s="3"/>
      <c r="N124" s="3">
        <v>0</v>
      </c>
      <c r="O124" s="3">
        <v>-1.27</v>
      </c>
      <c r="P124" s="3">
        <v>-4.91</v>
      </c>
      <c r="Q124" s="3">
        <v>-5.6</v>
      </c>
      <c r="R124" s="3"/>
      <c r="S124" s="3">
        <v>25.91</v>
      </c>
      <c r="T124" s="3"/>
      <c r="U124" s="3"/>
      <c r="V124" s="3"/>
      <c r="W124" s="9"/>
      <c r="X124" s="3"/>
      <c r="Y124" s="2"/>
      <c r="Z124" s="2"/>
    </row>
    <row r="125" spans="1:26" ht="15.75" customHeight="1" x14ac:dyDescent="0.25">
      <c r="A125" s="7" t="s">
        <v>129</v>
      </c>
      <c r="B125" s="7">
        <v>124</v>
      </c>
      <c r="C125" s="3" t="s">
        <v>1</v>
      </c>
      <c r="D125" s="3"/>
      <c r="E125" s="3">
        <v>2.46</v>
      </c>
      <c r="F125" s="9">
        <v>-0.81</v>
      </c>
      <c r="G125" s="8">
        <v>15454300</v>
      </c>
      <c r="H125" s="8">
        <v>38429</v>
      </c>
      <c r="I125" s="8">
        <v>27060</v>
      </c>
      <c r="J125" s="3">
        <v>36.35</v>
      </c>
      <c r="K125" s="3">
        <v>7.24</v>
      </c>
      <c r="L125" s="3">
        <v>0.66</v>
      </c>
      <c r="M125" s="3">
        <v>0.02</v>
      </c>
      <c r="N125" s="3">
        <v>7.0000000000000007E-2</v>
      </c>
      <c r="O125" s="3">
        <v>15.34</v>
      </c>
      <c r="P125" s="3">
        <v>20.55</v>
      </c>
      <c r="Q125" s="3">
        <v>13.8</v>
      </c>
      <c r="R125" s="3">
        <v>2.02</v>
      </c>
      <c r="S125" s="3">
        <v>42.61</v>
      </c>
      <c r="T125" s="3"/>
      <c r="U125" s="3">
        <v>468</v>
      </c>
      <c r="V125" s="3">
        <v>448</v>
      </c>
      <c r="W125" s="9">
        <v>5.13</v>
      </c>
      <c r="X125" s="3"/>
      <c r="Y125" s="2"/>
      <c r="Z125" s="2"/>
    </row>
    <row r="126" spans="1:26" ht="15.75" customHeight="1" x14ac:dyDescent="0.25">
      <c r="A126" s="7" t="s">
        <v>130</v>
      </c>
      <c r="B126" s="7">
        <v>125</v>
      </c>
      <c r="C126" s="3" t="s">
        <v>1</v>
      </c>
      <c r="D126" s="3"/>
      <c r="E126" s="3">
        <v>0.48</v>
      </c>
      <c r="F126" s="4">
        <v>2.13</v>
      </c>
      <c r="G126" s="8">
        <v>284800</v>
      </c>
      <c r="H126" s="8">
        <v>134</v>
      </c>
      <c r="I126" s="8">
        <v>635</v>
      </c>
      <c r="J126" s="3"/>
      <c r="K126" s="3">
        <v>0.61</v>
      </c>
      <c r="L126" s="3">
        <v>2.34</v>
      </c>
      <c r="M126" s="3"/>
      <c r="N126" s="3">
        <v>0</v>
      </c>
      <c r="O126" s="3">
        <v>2.1</v>
      </c>
      <c r="P126" s="3">
        <v>-7.79</v>
      </c>
      <c r="Q126" s="3">
        <v>-33.85</v>
      </c>
      <c r="R126" s="3"/>
      <c r="S126" s="3">
        <v>49.04</v>
      </c>
      <c r="T126" s="3"/>
      <c r="U126" s="3"/>
      <c r="V126" s="3"/>
      <c r="W126" s="6"/>
      <c r="X126" s="3"/>
      <c r="Y126" s="2"/>
      <c r="Z126" s="2"/>
    </row>
    <row r="127" spans="1:26" ht="15.75" customHeight="1" x14ac:dyDescent="0.25">
      <c r="A127" s="7" t="s">
        <v>131</v>
      </c>
      <c r="B127" s="7">
        <v>126</v>
      </c>
      <c r="C127" s="3" t="s">
        <v>5</v>
      </c>
      <c r="D127" s="3"/>
      <c r="E127" s="3">
        <v>70.75</v>
      </c>
      <c r="F127" s="4">
        <v>0</v>
      </c>
      <c r="G127" s="8">
        <v>0</v>
      </c>
      <c r="H127" s="8">
        <v>0</v>
      </c>
      <c r="I127" s="3">
        <v>531</v>
      </c>
      <c r="J127" s="3"/>
      <c r="K127" s="3">
        <v>0.57999999999999996</v>
      </c>
      <c r="L127" s="3">
        <v>0.54</v>
      </c>
      <c r="M127" s="3"/>
      <c r="N127" s="3">
        <v>0</v>
      </c>
      <c r="O127" s="3">
        <v>-5.44</v>
      </c>
      <c r="P127" s="3">
        <v>-12.36</v>
      </c>
      <c r="Q127" s="3">
        <v>-5.29</v>
      </c>
      <c r="R127" s="3"/>
      <c r="S127" s="3">
        <v>20.12</v>
      </c>
      <c r="T127" s="3"/>
      <c r="U127" s="3"/>
      <c r="V127" s="3"/>
      <c r="W127" s="9"/>
      <c r="X127" s="3"/>
      <c r="Y127" s="2"/>
      <c r="Z127" s="2"/>
    </row>
    <row r="128" spans="1:26" ht="15.75" customHeight="1" x14ac:dyDescent="0.25">
      <c r="A128" s="7" t="s">
        <v>132</v>
      </c>
      <c r="B128" s="7">
        <v>127</v>
      </c>
      <c r="C128" s="3" t="s">
        <v>1</v>
      </c>
      <c r="D128" s="3"/>
      <c r="E128" s="3">
        <v>1.75</v>
      </c>
      <c r="F128" s="3">
        <v>-1.69</v>
      </c>
      <c r="G128" s="8">
        <v>18100</v>
      </c>
      <c r="H128" s="3">
        <v>32</v>
      </c>
      <c r="I128" s="8">
        <v>1400</v>
      </c>
      <c r="J128" s="3"/>
      <c r="K128" s="3">
        <v>1.55</v>
      </c>
      <c r="L128" s="3">
        <v>10.4</v>
      </c>
      <c r="M128" s="3"/>
      <c r="N128" s="3">
        <v>0</v>
      </c>
      <c r="O128" s="3">
        <v>0.41</v>
      </c>
      <c r="P128" s="3">
        <v>-32.4</v>
      </c>
      <c r="Q128" s="3">
        <v>-24.43</v>
      </c>
      <c r="R128" s="3"/>
      <c r="S128" s="3">
        <v>37.409999999999997</v>
      </c>
      <c r="T128" s="3"/>
      <c r="U128" s="3"/>
      <c r="V128" s="3"/>
      <c r="W128" s="9"/>
      <c r="X128" s="3"/>
      <c r="Y128" s="2"/>
      <c r="Z128" s="2"/>
    </row>
    <row r="129" spans="1:26" ht="15.75" customHeight="1" x14ac:dyDescent="0.25">
      <c r="A129" s="7" t="s">
        <v>133</v>
      </c>
      <c r="B129" s="7">
        <v>128</v>
      </c>
      <c r="C129" s="3" t="s">
        <v>5</v>
      </c>
      <c r="D129" s="3"/>
      <c r="E129" s="3">
        <v>0.69</v>
      </c>
      <c r="F129" s="4">
        <v>-2.82</v>
      </c>
      <c r="G129" s="8">
        <v>1300</v>
      </c>
      <c r="H129" s="3">
        <v>1</v>
      </c>
      <c r="I129" s="8">
        <v>736</v>
      </c>
      <c r="J129" s="3">
        <v>3.59</v>
      </c>
      <c r="K129" s="3">
        <v>0.44</v>
      </c>
      <c r="L129" s="3">
        <v>5.1100000000000003</v>
      </c>
      <c r="M129" s="3">
        <v>0.02</v>
      </c>
      <c r="N129" s="3">
        <v>0.19</v>
      </c>
      <c r="O129" s="3">
        <v>2.4300000000000002</v>
      </c>
      <c r="P129" s="3">
        <v>12.81</v>
      </c>
      <c r="Q129" s="3">
        <v>-64.489999999999995</v>
      </c>
      <c r="R129" s="3">
        <v>2.1800000000000002</v>
      </c>
      <c r="S129" s="3">
        <v>30.16</v>
      </c>
      <c r="T129" s="3"/>
      <c r="U129" s="3">
        <v>163</v>
      </c>
      <c r="V129" s="3">
        <v>425</v>
      </c>
      <c r="W129" s="9">
        <v>0.03</v>
      </c>
      <c r="X129" s="3"/>
      <c r="Y129" s="2"/>
      <c r="Z129" s="2"/>
    </row>
    <row r="130" spans="1:26" ht="15.75" customHeight="1" x14ac:dyDescent="0.25">
      <c r="A130" s="7" t="s">
        <v>134</v>
      </c>
      <c r="B130" s="7">
        <v>129</v>
      </c>
      <c r="C130" s="3" t="s">
        <v>1</v>
      </c>
      <c r="D130" s="3"/>
      <c r="E130" s="3">
        <v>0.22</v>
      </c>
      <c r="F130" s="9">
        <v>0</v>
      </c>
      <c r="G130" s="8">
        <v>671100</v>
      </c>
      <c r="H130" s="3">
        <v>148</v>
      </c>
      <c r="I130" s="3">
        <v>190</v>
      </c>
      <c r="J130" s="3"/>
      <c r="K130" s="3">
        <v>0.46</v>
      </c>
      <c r="L130" s="3">
        <v>1.29</v>
      </c>
      <c r="M130" s="3"/>
      <c r="N130" s="3">
        <v>0</v>
      </c>
      <c r="O130" s="3">
        <v>-17.600000000000001</v>
      </c>
      <c r="P130" s="3">
        <v>-40.549999999999997</v>
      </c>
      <c r="Q130" s="3">
        <v>-14.73</v>
      </c>
      <c r="R130" s="3"/>
      <c r="S130" s="3">
        <v>70.14</v>
      </c>
      <c r="T130" s="3"/>
      <c r="U130" s="3"/>
      <c r="V130" s="3"/>
      <c r="W130" s="9"/>
      <c r="X130" s="3"/>
      <c r="Y130" s="2"/>
      <c r="Z130" s="2"/>
    </row>
    <row r="131" spans="1:26" ht="15.75" customHeight="1" x14ac:dyDescent="0.25">
      <c r="A131" s="7" t="s">
        <v>135</v>
      </c>
      <c r="B131" s="7">
        <v>130</v>
      </c>
      <c r="C131" s="3" t="s">
        <v>5</v>
      </c>
      <c r="D131" s="3"/>
      <c r="E131" s="3">
        <v>0.54</v>
      </c>
      <c r="F131" s="4">
        <v>-3.57</v>
      </c>
      <c r="G131" s="8">
        <v>1534700</v>
      </c>
      <c r="H131" s="3">
        <v>839</v>
      </c>
      <c r="I131" s="8">
        <v>18804</v>
      </c>
      <c r="J131" s="3">
        <v>7.65</v>
      </c>
      <c r="K131" s="3">
        <v>0.45</v>
      </c>
      <c r="L131" s="3">
        <v>8.91</v>
      </c>
      <c r="M131" s="3">
        <v>0.01</v>
      </c>
      <c r="N131" s="3">
        <v>7.0000000000000007E-2</v>
      </c>
      <c r="O131" s="3">
        <v>1.1200000000000001</v>
      </c>
      <c r="P131" s="3">
        <v>6.2</v>
      </c>
      <c r="Q131" s="3">
        <v>13.59</v>
      </c>
      <c r="R131" s="3">
        <v>0.89</v>
      </c>
      <c r="S131" s="3">
        <v>5.17</v>
      </c>
      <c r="T131" s="3"/>
      <c r="U131" s="3">
        <v>390</v>
      </c>
      <c r="V131" s="3">
        <v>543</v>
      </c>
      <c r="W131" s="9"/>
      <c r="X131" s="3"/>
      <c r="Y131" s="2"/>
      <c r="Z131" s="2"/>
    </row>
    <row r="132" spans="1:26" ht="15.75" customHeight="1" x14ac:dyDescent="0.25">
      <c r="A132" s="7" t="s">
        <v>136</v>
      </c>
      <c r="B132" s="7">
        <v>131</v>
      </c>
      <c r="C132" s="3" t="s">
        <v>5</v>
      </c>
      <c r="D132" s="3"/>
      <c r="E132" s="3">
        <v>1.84</v>
      </c>
      <c r="F132" s="4">
        <v>1.1000000000000001</v>
      </c>
      <c r="G132" s="8">
        <v>33100</v>
      </c>
      <c r="H132" s="8">
        <v>60</v>
      </c>
      <c r="I132" s="8">
        <v>552</v>
      </c>
      <c r="J132" s="3">
        <v>32.67</v>
      </c>
      <c r="K132" s="3">
        <v>0.41</v>
      </c>
      <c r="L132" s="3">
        <v>0.02</v>
      </c>
      <c r="M132" s="3"/>
      <c r="N132" s="3">
        <v>0.06</v>
      </c>
      <c r="O132" s="3">
        <v>1.45</v>
      </c>
      <c r="P132" s="3">
        <v>1.27</v>
      </c>
      <c r="Q132" s="3">
        <v>3.32</v>
      </c>
      <c r="R132" s="3"/>
      <c r="S132" s="3">
        <v>26.78</v>
      </c>
      <c r="T132" s="3"/>
      <c r="U132" s="3">
        <v>842</v>
      </c>
      <c r="V132" s="3">
        <v>849</v>
      </c>
      <c r="W132" s="9">
        <v>-0.72</v>
      </c>
      <c r="X132" s="3"/>
      <c r="Y132" s="2"/>
      <c r="Z132" s="2"/>
    </row>
    <row r="133" spans="1:26" ht="15.75" customHeight="1" x14ac:dyDescent="0.25">
      <c r="A133" s="7" t="s">
        <v>137</v>
      </c>
      <c r="B133" s="7">
        <v>132</v>
      </c>
      <c r="C133" s="3" t="s">
        <v>1</v>
      </c>
      <c r="D133" s="3"/>
      <c r="E133" s="3">
        <v>17.600000000000001</v>
      </c>
      <c r="F133" s="9">
        <v>0</v>
      </c>
      <c r="G133" s="8">
        <v>7324500</v>
      </c>
      <c r="H133" s="8">
        <v>128261</v>
      </c>
      <c r="I133" s="8">
        <v>29813</v>
      </c>
      <c r="J133" s="3">
        <v>70.91</v>
      </c>
      <c r="K133" s="3">
        <v>1.1299999999999999</v>
      </c>
      <c r="L133" s="3">
        <v>2.11</v>
      </c>
      <c r="M133" s="3"/>
      <c r="N133" s="3">
        <v>0.25</v>
      </c>
      <c r="O133" s="3">
        <v>2.02</v>
      </c>
      <c r="P133" s="3">
        <v>1.52</v>
      </c>
      <c r="Q133" s="3">
        <v>-0.49</v>
      </c>
      <c r="R133" s="3">
        <v>2.3199999999999998</v>
      </c>
      <c r="S133" s="3">
        <v>66.790000000000006</v>
      </c>
      <c r="T133" s="3"/>
      <c r="U133" s="3">
        <v>907</v>
      </c>
      <c r="V133" s="3">
        <v>900</v>
      </c>
      <c r="W133" s="4">
        <v>-30.8</v>
      </c>
      <c r="X133" s="3"/>
      <c r="Y133" s="2"/>
      <c r="Z133" s="2"/>
    </row>
    <row r="134" spans="1:26" ht="15.75" customHeight="1" x14ac:dyDescent="0.25">
      <c r="A134" s="7" t="s">
        <v>138</v>
      </c>
      <c r="B134" s="7">
        <v>133</v>
      </c>
      <c r="C134" s="3" t="s">
        <v>1</v>
      </c>
      <c r="D134" s="3"/>
      <c r="E134" s="3">
        <v>5.8</v>
      </c>
      <c r="F134" s="4">
        <v>-1.69</v>
      </c>
      <c r="G134" s="8">
        <v>15598400</v>
      </c>
      <c r="H134" s="8">
        <v>91991</v>
      </c>
      <c r="I134" s="8">
        <v>47150</v>
      </c>
      <c r="J134" s="3">
        <v>423.41</v>
      </c>
      <c r="K134" s="3">
        <v>2.08</v>
      </c>
      <c r="L134" s="3">
        <v>1.27</v>
      </c>
      <c r="M134" s="3"/>
      <c r="N134" s="3">
        <v>0.01</v>
      </c>
      <c r="O134" s="3">
        <v>1.6</v>
      </c>
      <c r="P134" s="3">
        <v>0.5</v>
      </c>
      <c r="Q134" s="3">
        <v>-12</v>
      </c>
      <c r="R134" s="3">
        <v>0.51</v>
      </c>
      <c r="S134" s="3">
        <v>23.81</v>
      </c>
      <c r="T134" s="3"/>
      <c r="U134" s="3">
        <v>962</v>
      </c>
      <c r="V134" s="3">
        <v>945</v>
      </c>
      <c r="W134" s="4">
        <v>4.16</v>
      </c>
      <c r="X134" s="3"/>
      <c r="Y134" s="2"/>
      <c r="Z134" s="2"/>
    </row>
    <row r="135" spans="1:26" ht="15.75" customHeight="1" x14ac:dyDescent="0.25">
      <c r="A135" s="7" t="s">
        <v>139</v>
      </c>
      <c r="B135" s="7">
        <v>134</v>
      </c>
      <c r="C135" s="3" t="s">
        <v>1</v>
      </c>
      <c r="D135" s="3"/>
      <c r="E135" s="3">
        <v>2.74</v>
      </c>
      <c r="F135" s="4">
        <v>0.74</v>
      </c>
      <c r="G135" s="8">
        <v>57000</v>
      </c>
      <c r="H135" s="8">
        <v>155</v>
      </c>
      <c r="I135" s="8">
        <v>1044</v>
      </c>
      <c r="J135" s="3">
        <v>21.81</v>
      </c>
      <c r="K135" s="3">
        <v>0.75</v>
      </c>
      <c r="L135" s="3">
        <v>0.1</v>
      </c>
      <c r="M135" s="3">
        <v>0.06</v>
      </c>
      <c r="N135" s="3">
        <v>0.13</v>
      </c>
      <c r="O135" s="3">
        <v>3.84</v>
      </c>
      <c r="P135" s="3">
        <v>3.44</v>
      </c>
      <c r="Q135" s="3">
        <v>2.0299999999999998</v>
      </c>
      <c r="R135" s="3">
        <v>2.21</v>
      </c>
      <c r="S135" s="3">
        <v>36.950000000000003</v>
      </c>
      <c r="T135" s="3"/>
      <c r="U135" s="3">
        <v>728</v>
      </c>
      <c r="V135" s="3">
        <v>682</v>
      </c>
      <c r="W135" s="6">
        <v>-1.51</v>
      </c>
      <c r="X135" s="3"/>
      <c r="Y135" s="2"/>
      <c r="Z135" s="2"/>
    </row>
    <row r="136" spans="1:26" ht="15.75" customHeight="1" x14ac:dyDescent="0.25">
      <c r="A136" s="7" t="s">
        <v>140</v>
      </c>
      <c r="B136" s="7">
        <v>135</v>
      </c>
      <c r="C136" s="3" t="s">
        <v>1</v>
      </c>
      <c r="D136" s="3"/>
      <c r="E136" s="3">
        <v>1.1499999999999999</v>
      </c>
      <c r="F136" s="4">
        <v>0</v>
      </c>
      <c r="G136" s="8">
        <v>926700</v>
      </c>
      <c r="H136" s="8">
        <v>1079</v>
      </c>
      <c r="I136" s="8">
        <v>1104</v>
      </c>
      <c r="J136" s="3"/>
      <c r="K136" s="3">
        <v>0.52</v>
      </c>
      <c r="L136" s="3">
        <v>1.66</v>
      </c>
      <c r="M136" s="3"/>
      <c r="N136" s="3">
        <v>0</v>
      </c>
      <c r="O136" s="3">
        <v>0.91</v>
      </c>
      <c r="P136" s="3">
        <v>-1.2</v>
      </c>
      <c r="Q136" s="3">
        <v>-0.15</v>
      </c>
      <c r="R136" s="3">
        <v>3.48</v>
      </c>
      <c r="S136" s="3">
        <v>37.65</v>
      </c>
      <c r="T136" s="3"/>
      <c r="U136" s="3"/>
      <c r="V136" s="3"/>
      <c r="W136" s="4"/>
      <c r="X136" s="3"/>
      <c r="Y136" s="2"/>
      <c r="Z136" s="2"/>
    </row>
    <row r="137" spans="1:26" ht="15.75" customHeight="1" x14ac:dyDescent="0.25">
      <c r="A137" s="7" t="s">
        <v>141</v>
      </c>
      <c r="B137" s="7">
        <v>136</v>
      </c>
      <c r="C137" s="3" t="s">
        <v>5</v>
      </c>
      <c r="D137" s="3"/>
      <c r="E137" s="3">
        <v>0.72</v>
      </c>
      <c r="F137" s="4">
        <v>1.41</v>
      </c>
      <c r="G137" s="8">
        <v>360000</v>
      </c>
      <c r="H137" s="3">
        <v>254</v>
      </c>
      <c r="I137" s="8">
        <v>720</v>
      </c>
      <c r="J137" s="3"/>
      <c r="K137" s="3">
        <v>0.28000000000000003</v>
      </c>
      <c r="L137" s="3">
        <v>1.1499999999999999</v>
      </c>
      <c r="M137" s="3">
        <v>0.03</v>
      </c>
      <c r="N137" s="3">
        <v>0</v>
      </c>
      <c r="O137" s="3">
        <v>0.38</v>
      </c>
      <c r="P137" s="3">
        <v>-0.5</v>
      </c>
      <c r="Q137" s="3">
        <v>-0.12</v>
      </c>
      <c r="R137" s="3">
        <v>3.52</v>
      </c>
      <c r="S137" s="3">
        <v>34.79</v>
      </c>
      <c r="T137" s="3"/>
      <c r="U137" s="3"/>
      <c r="V137" s="3"/>
      <c r="W137" s="9"/>
      <c r="X137" s="3"/>
      <c r="Y137" s="2"/>
      <c r="Z137" s="2"/>
    </row>
    <row r="138" spans="1:26" ht="15.75" customHeight="1" x14ac:dyDescent="0.25">
      <c r="A138" s="7" t="s">
        <v>142</v>
      </c>
      <c r="B138" s="7">
        <v>137</v>
      </c>
      <c r="C138" s="3" t="s">
        <v>1</v>
      </c>
      <c r="D138" s="3"/>
      <c r="E138" s="3">
        <v>0.9</v>
      </c>
      <c r="F138" s="4">
        <v>-1.1000000000000001</v>
      </c>
      <c r="G138" s="8">
        <v>101600</v>
      </c>
      <c r="H138" s="3">
        <v>91</v>
      </c>
      <c r="I138" s="3">
        <v>230</v>
      </c>
      <c r="J138" s="3"/>
      <c r="K138" s="3">
        <v>0.59</v>
      </c>
      <c r="L138" s="3">
        <v>1.59</v>
      </c>
      <c r="M138" s="3">
        <v>0.08</v>
      </c>
      <c r="N138" s="3">
        <v>0</v>
      </c>
      <c r="O138" s="3">
        <v>1.07</v>
      </c>
      <c r="P138" s="3">
        <v>-0.06</v>
      </c>
      <c r="Q138" s="3">
        <v>-56.48</v>
      </c>
      <c r="R138" s="3">
        <v>22.53</v>
      </c>
      <c r="S138" s="3">
        <v>58.27</v>
      </c>
      <c r="T138" s="3"/>
      <c r="U138" s="3"/>
      <c r="V138" s="3"/>
      <c r="W138" s="9"/>
      <c r="X138" s="3"/>
      <c r="Y138" s="2"/>
      <c r="Z138" s="2"/>
    </row>
    <row r="139" spans="1:26" ht="15.75" customHeight="1" x14ac:dyDescent="0.25">
      <c r="A139" s="7" t="s">
        <v>143</v>
      </c>
      <c r="B139" s="7">
        <v>138</v>
      </c>
      <c r="C139" s="3" t="s">
        <v>1</v>
      </c>
      <c r="D139" s="3"/>
      <c r="E139" s="3">
        <v>1.84</v>
      </c>
      <c r="F139" s="3">
        <v>0.55000000000000004</v>
      </c>
      <c r="G139" s="8">
        <v>21500</v>
      </c>
      <c r="H139" s="3">
        <v>40</v>
      </c>
      <c r="I139" s="8">
        <v>7403</v>
      </c>
      <c r="J139" s="3">
        <v>43.55</v>
      </c>
      <c r="K139" s="3">
        <v>2.11</v>
      </c>
      <c r="L139" s="3">
        <v>1.43</v>
      </c>
      <c r="M139" s="3">
        <v>0.06</v>
      </c>
      <c r="N139" s="3">
        <v>0.04</v>
      </c>
      <c r="O139" s="3">
        <v>4.8899999999999997</v>
      </c>
      <c r="P139" s="3">
        <v>4.6900000000000004</v>
      </c>
      <c r="Q139" s="3">
        <v>4.9000000000000004</v>
      </c>
      <c r="R139" s="3">
        <v>3.2</v>
      </c>
      <c r="S139" s="3">
        <v>15.12</v>
      </c>
      <c r="T139" s="3"/>
      <c r="U139" s="3">
        <v>793</v>
      </c>
      <c r="V139" s="3">
        <v>741</v>
      </c>
      <c r="W139" s="9">
        <v>-2.13</v>
      </c>
      <c r="X139" s="3"/>
      <c r="Y139" s="2"/>
      <c r="Z139" s="2"/>
    </row>
    <row r="140" spans="1:26" ht="15.75" customHeight="1" x14ac:dyDescent="0.25">
      <c r="A140" s="7" t="s">
        <v>144</v>
      </c>
      <c r="B140" s="7">
        <v>139</v>
      </c>
      <c r="C140" s="3" t="s">
        <v>5</v>
      </c>
      <c r="D140" s="3"/>
      <c r="E140" s="3">
        <v>1.27</v>
      </c>
      <c r="F140" s="3">
        <v>-2.31</v>
      </c>
      <c r="G140" s="8">
        <v>119500</v>
      </c>
      <c r="H140" s="3">
        <v>153</v>
      </c>
      <c r="I140" s="8">
        <v>1305</v>
      </c>
      <c r="J140" s="3">
        <v>13.85</v>
      </c>
      <c r="K140" s="3">
        <v>0.63</v>
      </c>
      <c r="L140" s="3">
        <v>2.14</v>
      </c>
      <c r="M140" s="3"/>
      <c r="N140" s="3">
        <v>0.09</v>
      </c>
      <c r="O140" s="3">
        <v>1.95</v>
      </c>
      <c r="P140" s="3">
        <v>5.34</v>
      </c>
      <c r="Q140" s="3">
        <v>1.06</v>
      </c>
      <c r="R140" s="3">
        <v>3.08</v>
      </c>
      <c r="S140" s="3">
        <v>27.83</v>
      </c>
      <c r="T140" s="3"/>
      <c r="U140" s="3">
        <v>568</v>
      </c>
      <c r="V140" s="3">
        <v>661</v>
      </c>
      <c r="W140" s="4">
        <v>-0.28999999999999998</v>
      </c>
      <c r="X140" s="3"/>
      <c r="Y140" s="2"/>
      <c r="Z140" s="2"/>
    </row>
    <row r="141" spans="1:26" ht="15.75" customHeight="1" x14ac:dyDescent="0.25">
      <c r="A141" s="7" t="s">
        <v>145</v>
      </c>
      <c r="B141" s="7">
        <v>140</v>
      </c>
      <c r="C141" s="3" t="s">
        <v>1</v>
      </c>
      <c r="D141" s="3"/>
      <c r="E141" s="3">
        <v>18.7</v>
      </c>
      <c r="F141" s="4">
        <v>0</v>
      </c>
      <c r="G141" s="8">
        <v>4202200</v>
      </c>
      <c r="H141" s="8">
        <v>78582</v>
      </c>
      <c r="I141" s="8">
        <v>11968</v>
      </c>
      <c r="J141" s="3">
        <v>23.85</v>
      </c>
      <c r="K141" s="3">
        <v>1.8</v>
      </c>
      <c r="L141" s="3">
        <v>0.65</v>
      </c>
      <c r="M141" s="3"/>
      <c r="N141" s="3">
        <v>0.78</v>
      </c>
      <c r="O141" s="3">
        <v>6.65</v>
      </c>
      <c r="P141" s="3">
        <v>7.78</v>
      </c>
      <c r="Q141" s="3">
        <v>2.97</v>
      </c>
      <c r="R141" s="3"/>
      <c r="S141" s="3">
        <v>53.1</v>
      </c>
      <c r="T141" s="3"/>
      <c r="U141" s="3">
        <v>632</v>
      </c>
      <c r="V141" s="3">
        <v>571</v>
      </c>
      <c r="W141" s="4">
        <v>1.22</v>
      </c>
      <c r="X141" s="3"/>
      <c r="Y141" s="2"/>
      <c r="Z141" s="2"/>
    </row>
    <row r="142" spans="1:26" ht="15.75" customHeight="1" x14ac:dyDescent="0.25">
      <c r="A142" s="7" t="s">
        <v>146</v>
      </c>
      <c r="B142" s="7">
        <v>141</v>
      </c>
      <c r="C142" s="3" t="s">
        <v>1</v>
      </c>
      <c r="D142" s="3"/>
      <c r="E142" s="3">
        <v>1.22</v>
      </c>
      <c r="F142" s="9">
        <v>2.52</v>
      </c>
      <c r="G142" s="8">
        <v>17900</v>
      </c>
      <c r="H142" s="8">
        <v>22</v>
      </c>
      <c r="I142" s="8">
        <v>719</v>
      </c>
      <c r="J142" s="3">
        <v>16.98</v>
      </c>
      <c r="K142" s="3">
        <v>0.96</v>
      </c>
      <c r="L142" s="3">
        <v>0.61</v>
      </c>
      <c r="M142" s="3"/>
      <c r="N142" s="3">
        <v>7.0000000000000007E-2</v>
      </c>
      <c r="O142" s="3">
        <v>3.94</v>
      </c>
      <c r="P142" s="3">
        <v>5.74</v>
      </c>
      <c r="Q142" s="3">
        <v>5.62</v>
      </c>
      <c r="R142" s="3">
        <v>3.36</v>
      </c>
      <c r="S142" s="3">
        <v>49.82</v>
      </c>
      <c r="T142" s="3"/>
      <c r="U142" s="3">
        <v>605</v>
      </c>
      <c r="V142" s="3">
        <v>613</v>
      </c>
      <c r="W142" s="9">
        <v>-29.92</v>
      </c>
      <c r="X142" s="3"/>
      <c r="Y142" s="2"/>
      <c r="Z142" s="2"/>
    </row>
    <row r="143" spans="1:26" ht="15.75" customHeight="1" x14ac:dyDescent="0.25">
      <c r="A143" s="7" t="s">
        <v>147</v>
      </c>
      <c r="B143" s="7">
        <v>142</v>
      </c>
      <c r="C143" s="3" t="s">
        <v>1</v>
      </c>
      <c r="D143" s="3"/>
      <c r="E143" s="3">
        <v>40</v>
      </c>
      <c r="F143" s="9">
        <v>-2.44</v>
      </c>
      <c r="G143" s="8">
        <v>6011500</v>
      </c>
      <c r="H143" s="8">
        <v>244914</v>
      </c>
      <c r="I143" s="8">
        <v>48000</v>
      </c>
      <c r="J143" s="3">
        <v>38.89</v>
      </c>
      <c r="K143" s="3">
        <v>16.39</v>
      </c>
      <c r="L143" s="3">
        <v>2.23</v>
      </c>
      <c r="M143" s="3">
        <v>0.8</v>
      </c>
      <c r="N143" s="3">
        <v>1.03</v>
      </c>
      <c r="O143" s="3">
        <v>18.34</v>
      </c>
      <c r="P143" s="3">
        <v>43.76</v>
      </c>
      <c r="Q143" s="3">
        <v>3.52</v>
      </c>
      <c r="R143" s="3">
        <v>1.95</v>
      </c>
      <c r="S143" s="3">
        <v>46.42</v>
      </c>
      <c r="T143" s="3"/>
      <c r="U143" s="3">
        <v>414</v>
      </c>
      <c r="V143" s="3">
        <v>435</v>
      </c>
      <c r="W143" s="4">
        <v>0.85</v>
      </c>
      <c r="X143" s="3"/>
      <c r="Y143" s="2"/>
      <c r="Z143" s="2"/>
    </row>
    <row r="144" spans="1:26" ht="15.75" customHeight="1" x14ac:dyDescent="0.25">
      <c r="A144" s="7" t="s">
        <v>148</v>
      </c>
      <c r="B144" s="7">
        <v>143</v>
      </c>
      <c r="C144" s="3" t="s">
        <v>1</v>
      </c>
      <c r="D144" s="3"/>
      <c r="E144" s="3">
        <v>2.2799999999999998</v>
      </c>
      <c r="F144" s="4">
        <v>-0.87</v>
      </c>
      <c r="G144" s="8">
        <v>328400</v>
      </c>
      <c r="H144" s="8">
        <v>747</v>
      </c>
      <c r="I144" s="8">
        <v>306</v>
      </c>
      <c r="J144" s="3"/>
      <c r="K144" s="3">
        <v>0.75</v>
      </c>
      <c r="L144" s="3">
        <v>0.2</v>
      </c>
      <c r="M144" s="3"/>
      <c r="N144" s="3">
        <v>0</v>
      </c>
      <c r="O144" s="3">
        <v>-1.41</v>
      </c>
      <c r="P144" s="3">
        <v>-4.08</v>
      </c>
      <c r="Q144" s="3">
        <v>-22.53</v>
      </c>
      <c r="R144" s="3">
        <v>4.3499999999999996</v>
      </c>
      <c r="S144" s="3">
        <v>42.86</v>
      </c>
      <c r="T144" s="3"/>
      <c r="U144" s="3"/>
      <c r="V144" s="3"/>
      <c r="W144" s="9"/>
      <c r="X144" s="3"/>
      <c r="Y144" s="2"/>
      <c r="Z144" s="2"/>
    </row>
    <row r="145" spans="1:26" ht="15.75" customHeight="1" x14ac:dyDescent="0.25">
      <c r="A145" s="7" t="s">
        <v>149</v>
      </c>
      <c r="B145" s="7">
        <v>144</v>
      </c>
      <c r="C145" s="3" t="s">
        <v>5</v>
      </c>
      <c r="D145" s="3"/>
      <c r="E145" s="3">
        <v>1.1200000000000001</v>
      </c>
      <c r="F145" s="9">
        <v>0</v>
      </c>
      <c r="G145" s="8">
        <v>122600</v>
      </c>
      <c r="H145" s="8">
        <v>138</v>
      </c>
      <c r="I145" s="8">
        <v>6678</v>
      </c>
      <c r="J145" s="3">
        <v>36.42</v>
      </c>
      <c r="K145" s="3">
        <v>0.78</v>
      </c>
      <c r="L145" s="3">
        <v>0.32</v>
      </c>
      <c r="M145" s="3">
        <v>0.01</v>
      </c>
      <c r="N145" s="3">
        <v>0.03</v>
      </c>
      <c r="O145" s="3">
        <v>2.09</v>
      </c>
      <c r="P145" s="3">
        <v>2.14</v>
      </c>
      <c r="Q145" s="3">
        <v>3.31</v>
      </c>
      <c r="R145" s="3">
        <v>1.07</v>
      </c>
      <c r="S145" s="3">
        <v>6.8</v>
      </c>
      <c r="T145" s="3"/>
      <c r="U145" s="3">
        <v>834</v>
      </c>
      <c r="V145" s="3">
        <v>842</v>
      </c>
      <c r="W145" s="9">
        <v>0.05</v>
      </c>
      <c r="X145" s="3"/>
      <c r="Y145" s="2"/>
      <c r="Z145" s="2"/>
    </row>
    <row r="146" spans="1:26" ht="15.75" customHeight="1" x14ac:dyDescent="0.25">
      <c r="A146" s="7" t="s">
        <v>150</v>
      </c>
      <c r="B146" s="7">
        <v>145</v>
      </c>
      <c r="C146" s="3" t="s">
        <v>1</v>
      </c>
      <c r="D146" s="3"/>
      <c r="E146" s="3">
        <v>62</v>
      </c>
      <c r="F146" s="3">
        <v>-0.8</v>
      </c>
      <c r="G146" s="8">
        <v>10431600</v>
      </c>
      <c r="H146" s="8">
        <v>649801</v>
      </c>
      <c r="I146" s="8">
        <v>556952</v>
      </c>
      <c r="J146" s="3">
        <v>27.42</v>
      </c>
      <c r="K146" s="3">
        <v>6.43</v>
      </c>
      <c r="L146" s="3">
        <v>3.69</v>
      </c>
      <c r="M146" s="3"/>
      <c r="N146" s="3">
        <v>2.2599999999999998</v>
      </c>
      <c r="O146" s="3">
        <v>7.96</v>
      </c>
      <c r="P146" s="3">
        <v>23.92</v>
      </c>
      <c r="Q146" s="3">
        <v>3.12</v>
      </c>
      <c r="R146" s="3">
        <v>2</v>
      </c>
      <c r="S146" s="3">
        <v>56.65</v>
      </c>
      <c r="T146" s="3"/>
      <c r="U146" s="3">
        <v>400</v>
      </c>
      <c r="V146" s="3">
        <v>544</v>
      </c>
      <c r="W146" s="9">
        <v>2.06</v>
      </c>
      <c r="X146" s="3"/>
      <c r="Y146" s="2"/>
      <c r="Z146" s="2"/>
    </row>
    <row r="147" spans="1:26" ht="15.75" customHeight="1" x14ac:dyDescent="0.25">
      <c r="A147" s="7" t="s">
        <v>151</v>
      </c>
      <c r="B147" s="7">
        <v>146</v>
      </c>
      <c r="C147" s="3" t="s">
        <v>1</v>
      </c>
      <c r="D147" s="3"/>
      <c r="E147" s="3">
        <v>29.25</v>
      </c>
      <c r="F147" s="9">
        <v>-2.5</v>
      </c>
      <c r="G147" s="8">
        <v>43744600</v>
      </c>
      <c r="H147" s="8">
        <v>1282719</v>
      </c>
      <c r="I147" s="8">
        <v>251879</v>
      </c>
      <c r="J147" s="3">
        <v>11.13</v>
      </c>
      <c r="K147" s="3">
        <v>1.33</v>
      </c>
      <c r="L147" s="3">
        <v>2.77</v>
      </c>
      <c r="M147" s="3">
        <v>0.4</v>
      </c>
      <c r="N147" s="3">
        <v>2.63</v>
      </c>
      <c r="O147" s="3">
        <v>7.91</v>
      </c>
      <c r="P147" s="3">
        <v>12.64</v>
      </c>
      <c r="Q147" s="3">
        <v>4.1900000000000004</v>
      </c>
      <c r="R147" s="3">
        <v>2.38</v>
      </c>
      <c r="S147" s="3">
        <v>45.65</v>
      </c>
      <c r="T147" s="3"/>
      <c r="U147" s="3">
        <v>311</v>
      </c>
      <c r="V147" s="3">
        <v>344</v>
      </c>
      <c r="W147" s="6">
        <v>0.78</v>
      </c>
      <c r="X147" s="3"/>
      <c r="Y147" s="2"/>
      <c r="Z147" s="2"/>
    </row>
    <row r="148" spans="1:26" ht="15.75" customHeight="1" x14ac:dyDescent="0.25">
      <c r="A148" s="7" t="s">
        <v>152</v>
      </c>
      <c r="B148" s="7">
        <v>147</v>
      </c>
      <c r="C148" s="3" t="s">
        <v>5</v>
      </c>
      <c r="D148" s="3"/>
      <c r="E148" s="3">
        <v>3.14</v>
      </c>
      <c r="F148" s="4">
        <v>3.97</v>
      </c>
      <c r="G148" s="8">
        <v>100</v>
      </c>
      <c r="H148" s="8">
        <v>0</v>
      </c>
      <c r="I148" s="8">
        <v>126</v>
      </c>
      <c r="J148" s="3"/>
      <c r="K148" s="3">
        <v>0.23</v>
      </c>
      <c r="L148" s="3">
        <v>1.81</v>
      </c>
      <c r="M148" s="3"/>
      <c r="N148" s="3">
        <v>0</v>
      </c>
      <c r="O148" s="3">
        <v>-10.02</v>
      </c>
      <c r="P148" s="3">
        <v>-30.51</v>
      </c>
      <c r="Q148" s="3">
        <v>-0.94</v>
      </c>
      <c r="R148" s="3"/>
      <c r="S148" s="3">
        <v>40.67</v>
      </c>
      <c r="T148" s="3"/>
      <c r="U148" s="3"/>
      <c r="V148" s="3"/>
      <c r="W148" s="9"/>
      <c r="X148" s="3"/>
      <c r="Y148" s="2"/>
      <c r="Z148" s="2"/>
    </row>
    <row r="149" spans="1:26" ht="15.75" customHeight="1" x14ac:dyDescent="0.25">
      <c r="A149" s="7" t="s">
        <v>153</v>
      </c>
      <c r="B149" s="7">
        <v>148</v>
      </c>
      <c r="C149" s="3" t="s">
        <v>1</v>
      </c>
      <c r="D149" s="3"/>
      <c r="E149" s="3">
        <v>1.25</v>
      </c>
      <c r="F149" s="3">
        <v>0</v>
      </c>
      <c r="G149" s="8">
        <v>16500</v>
      </c>
      <c r="H149" s="3">
        <v>21</v>
      </c>
      <c r="I149" s="3">
        <v>791</v>
      </c>
      <c r="J149" s="5">
        <v>40128.910000000003</v>
      </c>
      <c r="K149" s="3">
        <v>0.44</v>
      </c>
      <c r="L149" s="3">
        <v>1.46</v>
      </c>
      <c r="M149" s="3"/>
      <c r="N149" s="3">
        <v>0</v>
      </c>
      <c r="O149" s="3">
        <v>1.61</v>
      </c>
      <c r="P149" s="3"/>
      <c r="Q149" s="3">
        <v>-0.61</v>
      </c>
      <c r="R149" s="3">
        <v>5.68</v>
      </c>
      <c r="S149" s="3">
        <v>50.51</v>
      </c>
      <c r="T149" s="3"/>
      <c r="U149" s="3"/>
      <c r="V149" s="3">
        <v>948</v>
      </c>
      <c r="W149" s="9">
        <v>-120.16</v>
      </c>
      <c r="X149" s="3"/>
      <c r="Y149" s="2"/>
      <c r="Z149" s="2"/>
    </row>
    <row r="150" spans="1:26" ht="15.75" customHeight="1" x14ac:dyDescent="0.25">
      <c r="A150" s="7" t="s">
        <v>154</v>
      </c>
      <c r="B150" s="7">
        <v>149</v>
      </c>
      <c r="C150" s="3" t="s">
        <v>1</v>
      </c>
      <c r="D150" s="3"/>
      <c r="E150" s="3">
        <v>1.03</v>
      </c>
      <c r="F150" s="4">
        <v>5.0999999999999996</v>
      </c>
      <c r="G150" s="8">
        <v>119700</v>
      </c>
      <c r="H150" s="3">
        <v>122</v>
      </c>
      <c r="I150" s="3">
        <v>453</v>
      </c>
      <c r="J150" s="5"/>
      <c r="K150" s="3">
        <v>0.48</v>
      </c>
      <c r="L150" s="3">
        <v>1.45</v>
      </c>
      <c r="M150" s="3"/>
      <c r="N150" s="3">
        <v>0</v>
      </c>
      <c r="O150" s="3">
        <v>-1.64</v>
      </c>
      <c r="P150" s="3">
        <v>-8.76</v>
      </c>
      <c r="Q150" s="3">
        <v>3.14</v>
      </c>
      <c r="R150" s="3"/>
      <c r="S150" s="3">
        <v>28.98</v>
      </c>
      <c r="T150" s="3"/>
      <c r="U150" s="3"/>
      <c r="V150" s="3"/>
      <c r="W150" s="4"/>
      <c r="X150" s="3"/>
      <c r="Y150" s="2"/>
      <c r="Z150" s="2"/>
    </row>
    <row r="151" spans="1:26" ht="15.75" customHeight="1" x14ac:dyDescent="0.25">
      <c r="A151" s="7" t="s">
        <v>155</v>
      </c>
      <c r="B151" s="7">
        <v>150</v>
      </c>
      <c r="C151" s="3" t="s">
        <v>1</v>
      </c>
      <c r="D151" s="3"/>
      <c r="E151" s="3">
        <v>42.75</v>
      </c>
      <c r="F151" s="4">
        <v>-1.72</v>
      </c>
      <c r="G151" s="8">
        <v>4242400</v>
      </c>
      <c r="H151" s="8">
        <v>183864</v>
      </c>
      <c r="I151" s="8">
        <v>191862</v>
      </c>
      <c r="J151" s="3">
        <v>16.649999999999999</v>
      </c>
      <c r="K151" s="3">
        <v>2.99</v>
      </c>
      <c r="L151" s="3">
        <v>2.25</v>
      </c>
      <c r="M151" s="3">
        <v>0.8</v>
      </c>
      <c r="N151" s="3">
        <v>2.57</v>
      </c>
      <c r="O151" s="3">
        <v>7.94</v>
      </c>
      <c r="P151" s="3">
        <v>17.72</v>
      </c>
      <c r="Q151" s="3">
        <v>29.26</v>
      </c>
      <c r="R151" s="3">
        <v>1.84</v>
      </c>
      <c r="S151" s="3">
        <v>62.76</v>
      </c>
      <c r="T151" s="3"/>
      <c r="U151" s="3">
        <v>356</v>
      </c>
      <c r="V151" s="3">
        <v>449</v>
      </c>
      <c r="W151" s="9">
        <v>1.3</v>
      </c>
      <c r="X151" s="3"/>
      <c r="Y151" s="2"/>
      <c r="Z151" s="2"/>
    </row>
    <row r="152" spans="1:26" ht="15.75" customHeight="1" x14ac:dyDescent="0.25">
      <c r="A152" s="7" t="s">
        <v>156</v>
      </c>
      <c r="B152" s="7">
        <v>151</v>
      </c>
      <c r="C152" s="3" t="s">
        <v>5</v>
      </c>
      <c r="D152" s="3"/>
      <c r="E152" s="3">
        <v>2.48</v>
      </c>
      <c r="F152" s="4">
        <v>0</v>
      </c>
      <c r="G152" s="8">
        <v>3000</v>
      </c>
      <c r="H152" s="8">
        <v>7</v>
      </c>
      <c r="I152" s="8">
        <v>494</v>
      </c>
      <c r="J152" s="3">
        <v>12.41</v>
      </c>
      <c r="K152" s="3">
        <v>0.95</v>
      </c>
      <c r="L152" s="3">
        <v>0.11</v>
      </c>
      <c r="M152" s="3">
        <v>0.13</v>
      </c>
      <c r="N152" s="3">
        <v>0.2</v>
      </c>
      <c r="O152" s="3">
        <v>8.06</v>
      </c>
      <c r="P152" s="3">
        <v>7.44</v>
      </c>
      <c r="Q152" s="3">
        <v>2.88</v>
      </c>
      <c r="R152" s="3">
        <v>14.56</v>
      </c>
      <c r="S152" s="3">
        <v>18.420000000000002</v>
      </c>
      <c r="T152" s="3"/>
      <c r="U152" s="3">
        <v>482</v>
      </c>
      <c r="V152" s="3">
        <v>362</v>
      </c>
      <c r="W152" s="6">
        <v>1.63</v>
      </c>
      <c r="X152" s="3"/>
      <c r="Y152" s="2"/>
      <c r="Z152" s="2"/>
    </row>
    <row r="153" spans="1:26" ht="15.75" customHeight="1" x14ac:dyDescent="0.25">
      <c r="A153" s="7" t="s">
        <v>157</v>
      </c>
      <c r="B153" s="7">
        <v>152</v>
      </c>
      <c r="C153" s="3" t="s">
        <v>1</v>
      </c>
      <c r="D153" s="3"/>
      <c r="E153" s="3">
        <v>0.81</v>
      </c>
      <c r="F153" s="4">
        <v>1.25</v>
      </c>
      <c r="G153" s="8">
        <v>121400</v>
      </c>
      <c r="H153" s="3">
        <v>98</v>
      </c>
      <c r="I153" s="3">
        <v>729</v>
      </c>
      <c r="J153" s="3"/>
      <c r="K153" s="3">
        <v>0.76</v>
      </c>
      <c r="L153" s="3">
        <v>0.33</v>
      </c>
      <c r="M153" s="3"/>
      <c r="N153" s="3">
        <v>0</v>
      </c>
      <c r="O153" s="3">
        <v>-0.94</v>
      </c>
      <c r="P153" s="3">
        <v>-1.0900000000000001</v>
      </c>
      <c r="Q153" s="3">
        <v>-3.25</v>
      </c>
      <c r="R153" s="3"/>
      <c r="S153" s="3">
        <v>45.87</v>
      </c>
      <c r="T153" s="3"/>
      <c r="U153" s="3"/>
      <c r="V153" s="3"/>
      <c r="W153" s="6"/>
      <c r="X153" s="3"/>
      <c r="Y153" s="2"/>
      <c r="Z153" s="2"/>
    </row>
    <row r="154" spans="1:26" ht="15.75" customHeight="1" x14ac:dyDescent="0.25">
      <c r="A154" s="7" t="s">
        <v>158</v>
      </c>
      <c r="B154" s="7">
        <v>153</v>
      </c>
      <c r="C154" s="3" t="s">
        <v>5</v>
      </c>
      <c r="D154" s="3"/>
      <c r="E154" s="3">
        <v>1.88</v>
      </c>
      <c r="F154" s="9">
        <v>-0.53</v>
      </c>
      <c r="G154" s="8">
        <v>4680500</v>
      </c>
      <c r="H154" s="8">
        <v>8934</v>
      </c>
      <c r="I154" s="8">
        <v>1128</v>
      </c>
      <c r="J154" s="3">
        <v>17.670000000000002</v>
      </c>
      <c r="K154" s="3">
        <v>1.72</v>
      </c>
      <c r="L154" s="3">
        <v>0.92</v>
      </c>
      <c r="M154" s="3">
        <v>0.06</v>
      </c>
      <c r="N154" s="3">
        <v>0.11</v>
      </c>
      <c r="O154" s="3">
        <v>8.57</v>
      </c>
      <c r="P154" s="3">
        <v>13.47</v>
      </c>
      <c r="Q154" s="3">
        <v>0.93</v>
      </c>
      <c r="R154" s="3">
        <v>4.2300000000000004</v>
      </c>
      <c r="S154" s="3">
        <v>31.8</v>
      </c>
      <c r="T154" s="3"/>
      <c r="U154" s="3">
        <v>415</v>
      </c>
      <c r="V154" s="3">
        <v>434</v>
      </c>
      <c r="W154" s="9"/>
      <c r="X154" s="3"/>
      <c r="Y154" s="2"/>
      <c r="Z154" s="2"/>
    </row>
    <row r="155" spans="1:26" ht="15.75" customHeight="1" x14ac:dyDescent="0.25">
      <c r="A155" s="7" t="s">
        <v>159</v>
      </c>
      <c r="B155" s="7">
        <v>154</v>
      </c>
      <c r="C155" s="3" t="s">
        <v>1</v>
      </c>
      <c r="D155" s="3"/>
      <c r="E155" s="3">
        <v>1.79</v>
      </c>
      <c r="F155" s="9">
        <v>-1.65</v>
      </c>
      <c r="G155" s="8">
        <v>5200500</v>
      </c>
      <c r="H155" s="8">
        <v>9490</v>
      </c>
      <c r="I155" s="8">
        <v>1357</v>
      </c>
      <c r="J155" s="3">
        <v>11.84</v>
      </c>
      <c r="K155" s="3">
        <v>1.19</v>
      </c>
      <c r="L155" s="3">
        <v>1.42</v>
      </c>
      <c r="M155" s="3"/>
      <c r="N155" s="3">
        <v>0.15</v>
      </c>
      <c r="O155" s="3">
        <v>6.14</v>
      </c>
      <c r="P155" s="3">
        <v>10.64</v>
      </c>
      <c r="Q155" s="3">
        <v>6.46</v>
      </c>
      <c r="R155" s="3"/>
      <c r="S155" s="3">
        <v>49.76</v>
      </c>
      <c r="T155" s="3"/>
      <c r="U155" s="3">
        <v>388</v>
      </c>
      <c r="V155" s="3">
        <v>437</v>
      </c>
      <c r="W155" s="9">
        <v>-0.14000000000000001</v>
      </c>
      <c r="X155" s="3"/>
      <c r="Y155" s="2"/>
      <c r="Z155" s="2"/>
    </row>
    <row r="156" spans="1:26" ht="15.75" customHeight="1" x14ac:dyDescent="0.25">
      <c r="A156" s="7" t="s">
        <v>160</v>
      </c>
      <c r="B156" s="7">
        <v>155</v>
      </c>
      <c r="C156" s="3" t="s">
        <v>5</v>
      </c>
      <c r="D156" s="3"/>
      <c r="E156" s="3">
        <v>27.5</v>
      </c>
      <c r="F156" s="4">
        <v>-1.79</v>
      </c>
      <c r="G156" s="8">
        <v>11792100</v>
      </c>
      <c r="H156" s="8">
        <v>327202</v>
      </c>
      <c r="I156" s="8">
        <v>165853</v>
      </c>
      <c r="J156" s="3">
        <v>30.05</v>
      </c>
      <c r="K156" s="3">
        <v>2.88</v>
      </c>
      <c r="L156" s="3">
        <v>3.22</v>
      </c>
      <c r="M156" s="3"/>
      <c r="N156" s="3">
        <v>0.92</v>
      </c>
      <c r="O156" s="3">
        <v>2.97</v>
      </c>
      <c r="P156" s="3">
        <v>6.1</v>
      </c>
      <c r="Q156" s="3">
        <v>-1.93</v>
      </c>
      <c r="R156" s="3"/>
      <c r="S156" s="3">
        <v>52.51</v>
      </c>
      <c r="T156" s="3"/>
      <c r="U156" s="3">
        <v>705</v>
      </c>
      <c r="V156" s="3">
        <v>765</v>
      </c>
      <c r="W156" s="4"/>
      <c r="X156" s="3"/>
      <c r="Y156" s="2"/>
      <c r="Z156" s="2"/>
    </row>
    <row r="157" spans="1:26" ht="15.75" customHeight="1" x14ac:dyDescent="0.25">
      <c r="A157" s="7" t="s">
        <v>161</v>
      </c>
      <c r="B157" s="7">
        <v>156</v>
      </c>
      <c r="C157" s="3" t="s">
        <v>1</v>
      </c>
      <c r="D157" s="3"/>
      <c r="E157" s="3">
        <v>0.49</v>
      </c>
      <c r="F157" s="4">
        <v>2.08</v>
      </c>
      <c r="G157" s="8">
        <v>200</v>
      </c>
      <c r="H157" s="8">
        <v>0</v>
      </c>
      <c r="I157" s="8">
        <v>245</v>
      </c>
      <c r="J157" s="3"/>
      <c r="K157" s="3">
        <v>0.64</v>
      </c>
      <c r="L157" s="3">
        <v>1.1299999999999999</v>
      </c>
      <c r="M157" s="3"/>
      <c r="N157" s="3">
        <v>0</v>
      </c>
      <c r="O157" s="3">
        <v>-11.02</v>
      </c>
      <c r="P157" s="3">
        <v>-21.49</v>
      </c>
      <c r="Q157" s="3">
        <v>-12.35</v>
      </c>
      <c r="R157" s="3">
        <v>2.5</v>
      </c>
      <c r="S157" s="3">
        <v>25.96</v>
      </c>
      <c r="T157" s="3"/>
      <c r="U157" s="3"/>
      <c r="V157" s="3"/>
      <c r="W157" s="9"/>
      <c r="X157" s="3"/>
      <c r="Y157" s="2"/>
      <c r="Z157" s="2"/>
    </row>
    <row r="158" spans="1:26" ht="15.75" customHeight="1" x14ac:dyDescent="0.25">
      <c r="A158" s="7" t="s">
        <v>162</v>
      </c>
      <c r="B158" s="7">
        <v>157</v>
      </c>
      <c r="C158" s="3" t="s">
        <v>5</v>
      </c>
      <c r="D158" s="3"/>
      <c r="E158" s="3">
        <v>50.25</v>
      </c>
      <c r="F158" s="4">
        <v>0.5</v>
      </c>
      <c r="G158" s="8">
        <v>20300</v>
      </c>
      <c r="H158" s="8">
        <v>1022</v>
      </c>
      <c r="I158" s="8">
        <v>2613</v>
      </c>
      <c r="J158" s="3">
        <v>8.4700000000000006</v>
      </c>
      <c r="K158" s="3">
        <v>0.75</v>
      </c>
      <c r="L158" s="3">
        <v>0.22</v>
      </c>
      <c r="M158" s="3">
        <v>0.65</v>
      </c>
      <c r="N158" s="3">
        <v>5.93</v>
      </c>
      <c r="O158" s="3">
        <v>8.56</v>
      </c>
      <c r="P158" s="3">
        <v>8.93</v>
      </c>
      <c r="Q158" s="3">
        <v>8.81</v>
      </c>
      <c r="R158" s="3">
        <v>7.8</v>
      </c>
      <c r="S158" s="3">
        <v>38.07</v>
      </c>
      <c r="T158" s="3"/>
      <c r="U158" s="3">
        <v>334</v>
      </c>
      <c r="V158" s="3">
        <v>244</v>
      </c>
      <c r="W158" s="9">
        <v>1.69</v>
      </c>
      <c r="X158" s="3"/>
      <c r="Y158" s="2"/>
      <c r="Z158" s="2"/>
    </row>
    <row r="159" spans="1:26" ht="15.75" customHeight="1" x14ac:dyDescent="0.25">
      <c r="A159" s="7" t="s">
        <v>163</v>
      </c>
      <c r="B159" s="7">
        <v>158</v>
      </c>
      <c r="C159" s="3" t="s">
        <v>1</v>
      </c>
      <c r="D159" s="3"/>
      <c r="E159" s="3">
        <v>0.53</v>
      </c>
      <c r="F159" s="4">
        <v>0</v>
      </c>
      <c r="G159" s="8">
        <v>12200</v>
      </c>
      <c r="H159" s="3">
        <v>6</v>
      </c>
      <c r="I159" s="8">
        <v>263</v>
      </c>
      <c r="J159" s="3"/>
      <c r="K159" s="3">
        <v>0.56000000000000005</v>
      </c>
      <c r="L159" s="3">
        <v>2.89</v>
      </c>
      <c r="M159" s="3"/>
      <c r="N159" s="3">
        <v>0</v>
      </c>
      <c r="O159" s="3">
        <v>-3.14</v>
      </c>
      <c r="P159" s="3">
        <v>-22.93</v>
      </c>
      <c r="Q159" s="3">
        <v>-0.65</v>
      </c>
      <c r="R159" s="3"/>
      <c r="S159" s="3">
        <v>16.28</v>
      </c>
      <c r="T159" s="3"/>
      <c r="U159" s="3"/>
      <c r="V159" s="3"/>
      <c r="W159" s="6"/>
      <c r="X159" s="3"/>
      <c r="Y159" s="2"/>
      <c r="Z159" s="2"/>
    </row>
    <row r="160" spans="1:26" ht="15.75" customHeight="1" x14ac:dyDescent="0.25">
      <c r="A160" s="7" t="s">
        <v>164</v>
      </c>
      <c r="B160" s="7">
        <v>159</v>
      </c>
      <c r="C160" s="3" t="s">
        <v>1</v>
      </c>
      <c r="D160" s="3"/>
      <c r="E160" s="3">
        <v>71</v>
      </c>
      <c r="F160" s="9">
        <v>1.43</v>
      </c>
      <c r="G160" s="8">
        <v>100</v>
      </c>
      <c r="H160" s="3">
        <v>7</v>
      </c>
      <c r="I160" s="8">
        <v>1456</v>
      </c>
      <c r="J160" s="3">
        <v>38.74</v>
      </c>
      <c r="K160" s="3">
        <v>1.1299999999999999</v>
      </c>
      <c r="L160" s="3">
        <v>0.15</v>
      </c>
      <c r="M160" s="3">
        <v>1.6</v>
      </c>
      <c r="N160" s="3">
        <v>1.83</v>
      </c>
      <c r="O160" s="3">
        <v>3.18</v>
      </c>
      <c r="P160" s="3">
        <v>2.92</v>
      </c>
      <c r="Q160" s="3">
        <v>24.29</v>
      </c>
      <c r="R160" s="3">
        <v>2.29</v>
      </c>
      <c r="S160" s="3">
        <v>21.08</v>
      </c>
      <c r="T160" s="3"/>
      <c r="U160" s="3">
        <v>825</v>
      </c>
      <c r="V160" s="3">
        <v>795</v>
      </c>
      <c r="W160" s="9">
        <v>-5.33</v>
      </c>
      <c r="X160" s="3"/>
      <c r="Y160" s="2"/>
      <c r="Z160" s="2"/>
    </row>
    <row r="161" spans="1:26" ht="15.75" customHeight="1" x14ac:dyDescent="0.25">
      <c r="A161" s="7" t="s">
        <v>165</v>
      </c>
      <c r="B161" s="7">
        <v>160</v>
      </c>
      <c r="C161" s="3" t="s">
        <v>1</v>
      </c>
      <c r="D161" s="3"/>
      <c r="E161" s="3">
        <v>1.33</v>
      </c>
      <c r="F161" s="9">
        <v>0</v>
      </c>
      <c r="G161" s="8">
        <v>3399200</v>
      </c>
      <c r="H161" s="8">
        <v>4578</v>
      </c>
      <c r="I161" s="8">
        <v>1564</v>
      </c>
      <c r="J161" s="3">
        <v>12.53</v>
      </c>
      <c r="K161" s="3">
        <v>0.96</v>
      </c>
      <c r="L161" s="3">
        <v>0.93</v>
      </c>
      <c r="M161" s="3">
        <v>0.03</v>
      </c>
      <c r="N161" s="3">
        <v>0.11</v>
      </c>
      <c r="O161" s="3">
        <v>5.07</v>
      </c>
      <c r="P161" s="3">
        <v>7.87</v>
      </c>
      <c r="Q161" s="3">
        <v>3.13</v>
      </c>
      <c r="R161" s="3">
        <v>2.2599999999999998</v>
      </c>
      <c r="S161" s="3">
        <v>69.72</v>
      </c>
      <c r="T161" s="3"/>
      <c r="U161" s="3">
        <v>475</v>
      </c>
      <c r="V161" s="3">
        <v>491</v>
      </c>
      <c r="W161" s="4">
        <v>-0.62</v>
      </c>
      <c r="X161" s="3"/>
      <c r="Y161" s="2"/>
      <c r="Z161" s="2"/>
    </row>
    <row r="162" spans="1:26" ht="15.75" customHeight="1" x14ac:dyDescent="0.25">
      <c r="A162" s="7" t="s">
        <v>166</v>
      </c>
      <c r="B162" s="7">
        <v>161</v>
      </c>
      <c r="C162" s="3" t="s">
        <v>1</v>
      </c>
      <c r="D162" s="3"/>
      <c r="E162" s="3">
        <v>5.55</v>
      </c>
      <c r="F162" s="4">
        <v>0.91</v>
      </c>
      <c r="G162" s="8">
        <v>23400</v>
      </c>
      <c r="H162" s="8">
        <v>130</v>
      </c>
      <c r="I162" s="8">
        <v>2208</v>
      </c>
      <c r="J162" s="3">
        <v>13</v>
      </c>
      <c r="K162" s="3">
        <v>0.52</v>
      </c>
      <c r="L162" s="3">
        <v>0.28999999999999998</v>
      </c>
      <c r="M162" s="3">
        <v>0.2</v>
      </c>
      <c r="N162" s="3">
        <v>0.43</v>
      </c>
      <c r="O162" s="3">
        <v>3.25</v>
      </c>
      <c r="P162" s="3">
        <v>4.0199999999999996</v>
      </c>
      <c r="Q162" s="3">
        <v>3.75</v>
      </c>
      <c r="R162" s="3">
        <v>3.64</v>
      </c>
      <c r="S162" s="3">
        <v>26.81</v>
      </c>
      <c r="T162" s="3"/>
      <c r="U162" s="3">
        <v>580</v>
      </c>
      <c r="V162" s="3">
        <v>581</v>
      </c>
      <c r="W162" s="4">
        <v>-0.11</v>
      </c>
      <c r="X162" s="3"/>
      <c r="Y162" s="2"/>
      <c r="Z162" s="2"/>
    </row>
    <row r="163" spans="1:26" ht="15.75" customHeight="1" x14ac:dyDescent="0.25">
      <c r="A163" s="7" t="s">
        <v>167</v>
      </c>
      <c r="B163" s="7">
        <v>162</v>
      </c>
      <c r="C163" s="3" t="s">
        <v>1</v>
      </c>
      <c r="D163" s="3"/>
      <c r="E163" s="3">
        <v>2.68</v>
      </c>
      <c r="F163" s="9">
        <v>2.29</v>
      </c>
      <c r="G163" s="8">
        <v>4293400</v>
      </c>
      <c r="H163" s="8">
        <v>11587</v>
      </c>
      <c r="I163" s="8">
        <v>1689</v>
      </c>
      <c r="J163" s="3">
        <v>32.03</v>
      </c>
      <c r="K163" s="3">
        <v>1.1599999999999999</v>
      </c>
      <c r="L163" s="3">
        <v>1.38</v>
      </c>
      <c r="M163" s="3"/>
      <c r="N163" s="3">
        <v>0.08</v>
      </c>
      <c r="O163" s="3">
        <v>4.0999999999999996</v>
      </c>
      <c r="P163" s="3">
        <v>3.6</v>
      </c>
      <c r="Q163" s="3">
        <v>4.16</v>
      </c>
      <c r="R163" s="3"/>
      <c r="S163" s="3">
        <v>55.24</v>
      </c>
      <c r="T163" s="3"/>
      <c r="U163" s="3">
        <v>771</v>
      </c>
      <c r="V163" s="3">
        <v>718</v>
      </c>
      <c r="W163" s="4">
        <v>1.23</v>
      </c>
      <c r="X163" s="3"/>
      <c r="Y163" s="2"/>
      <c r="Z163" s="2"/>
    </row>
    <row r="164" spans="1:26" ht="15.75" customHeight="1" x14ac:dyDescent="0.25">
      <c r="A164" s="7" t="s">
        <v>168</v>
      </c>
      <c r="B164" s="7">
        <v>163</v>
      </c>
      <c r="C164" s="3" t="s">
        <v>1</v>
      </c>
      <c r="D164" s="3"/>
      <c r="E164" s="3">
        <v>3.44</v>
      </c>
      <c r="F164" s="9">
        <v>-0.57999999999999996</v>
      </c>
      <c r="G164" s="8">
        <v>89000</v>
      </c>
      <c r="H164" s="8">
        <v>307</v>
      </c>
      <c r="I164" s="8">
        <v>826</v>
      </c>
      <c r="J164" s="3"/>
      <c r="K164" s="3">
        <v>1.77</v>
      </c>
      <c r="L164" s="3">
        <v>1.48</v>
      </c>
      <c r="M164" s="3"/>
      <c r="N164" s="3">
        <v>0</v>
      </c>
      <c r="O164" s="3">
        <v>-2.3199999999999998</v>
      </c>
      <c r="P164" s="3">
        <v>-9.94</v>
      </c>
      <c r="Q164" s="3">
        <v>-8.1199999999999992</v>
      </c>
      <c r="R164" s="3"/>
      <c r="S164" s="3">
        <v>33.9</v>
      </c>
      <c r="T164" s="3"/>
      <c r="U164" s="3"/>
      <c r="V164" s="3"/>
      <c r="W164" s="6"/>
      <c r="X164" s="3"/>
      <c r="Y164" s="2"/>
      <c r="Z164" s="2"/>
    </row>
    <row r="165" spans="1:26" ht="15.75" customHeight="1" x14ac:dyDescent="0.25">
      <c r="A165" s="7" t="s">
        <v>169</v>
      </c>
      <c r="B165" s="7">
        <v>164</v>
      </c>
      <c r="C165" s="3" t="s">
        <v>1</v>
      </c>
      <c r="D165" s="3"/>
      <c r="E165" s="3">
        <v>2.56</v>
      </c>
      <c r="F165" s="3">
        <v>0</v>
      </c>
      <c r="G165" s="8">
        <v>19404500</v>
      </c>
      <c r="H165" s="8">
        <v>50703</v>
      </c>
      <c r="I165" s="8">
        <v>20989</v>
      </c>
      <c r="J165" s="3">
        <v>16.53</v>
      </c>
      <c r="K165" s="3">
        <v>4.34</v>
      </c>
      <c r="L165" s="3">
        <v>0.81</v>
      </c>
      <c r="M165" s="3">
        <v>0.05</v>
      </c>
      <c r="N165" s="3">
        <v>0.15</v>
      </c>
      <c r="O165" s="3">
        <v>19.21</v>
      </c>
      <c r="P165" s="3">
        <v>26.97</v>
      </c>
      <c r="Q165" s="3">
        <v>17.68</v>
      </c>
      <c r="R165" s="3">
        <v>3.6</v>
      </c>
      <c r="S165" s="3">
        <v>45.28</v>
      </c>
      <c r="T165" s="3"/>
      <c r="U165" s="3">
        <v>281</v>
      </c>
      <c r="V165" s="3">
        <v>277</v>
      </c>
      <c r="W165" s="9">
        <v>-2.14</v>
      </c>
      <c r="X165" s="3"/>
      <c r="Y165" s="2"/>
      <c r="Z165" s="2"/>
    </row>
    <row r="166" spans="1:26" ht="15.75" customHeight="1" x14ac:dyDescent="0.25">
      <c r="A166" s="7" t="s">
        <v>170</v>
      </c>
      <c r="B166" s="7">
        <v>165</v>
      </c>
      <c r="C166" s="3" t="s">
        <v>1</v>
      </c>
      <c r="D166" s="3"/>
      <c r="E166" s="3">
        <v>0.35</v>
      </c>
      <c r="F166" s="4">
        <v>0</v>
      </c>
      <c r="G166" s="8">
        <v>14033000</v>
      </c>
      <c r="H166" s="8">
        <v>4809</v>
      </c>
      <c r="I166" s="8">
        <v>1885</v>
      </c>
      <c r="J166" s="3">
        <v>19.43</v>
      </c>
      <c r="K166" s="3">
        <v>0.8</v>
      </c>
      <c r="L166" s="3">
        <v>0.16</v>
      </c>
      <c r="M166" s="3">
        <v>0.02</v>
      </c>
      <c r="N166" s="3">
        <v>0.02</v>
      </c>
      <c r="O166" s="3">
        <v>4.63</v>
      </c>
      <c r="P166" s="3">
        <v>4.1500000000000004</v>
      </c>
      <c r="Q166" s="3">
        <v>7</v>
      </c>
      <c r="R166" s="3">
        <v>4.29</v>
      </c>
      <c r="S166" s="3">
        <v>28.28</v>
      </c>
      <c r="T166" s="3"/>
      <c r="U166" s="3">
        <v>679</v>
      </c>
      <c r="V166" s="3">
        <v>623</v>
      </c>
      <c r="W166" s="4">
        <v>-12.5</v>
      </c>
      <c r="X166" s="3"/>
      <c r="Y166" s="2"/>
      <c r="Z166" s="2"/>
    </row>
    <row r="167" spans="1:26" ht="15.75" customHeight="1" x14ac:dyDescent="0.25">
      <c r="A167" s="7" t="s">
        <v>171</v>
      </c>
      <c r="B167" s="7">
        <v>166</v>
      </c>
      <c r="C167" s="3" t="s">
        <v>1</v>
      </c>
      <c r="D167" s="3"/>
      <c r="E167" s="3">
        <v>0.31</v>
      </c>
      <c r="F167" s="3">
        <v>0</v>
      </c>
      <c r="G167" s="8">
        <v>975</v>
      </c>
      <c r="H167" s="8">
        <v>30</v>
      </c>
      <c r="I167" s="8">
        <v>443</v>
      </c>
      <c r="J167" s="3"/>
      <c r="K167" s="3">
        <v>0.91</v>
      </c>
      <c r="L167" s="3">
        <v>0.12</v>
      </c>
      <c r="M167" s="3"/>
      <c r="N167" s="3">
        <v>0</v>
      </c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2"/>
      <c r="Z167" s="2"/>
    </row>
    <row r="168" spans="1:26" ht="15.75" customHeight="1" x14ac:dyDescent="0.25">
      <c r="A168" s="7" t="s">
        <v>172</v>
      </c>
      <c r="B168" s="7">
        <v>167</v>
      </c>
      <c r="C168" s="3" t="s">
        <v>1</v>
      </c>
      <c r="D168" s="3"/>
      <c r="E168" s="3">
        <v>15.7</v>
      </c>
      <c r="F168" s="3">
        <v>0</v>
      </c>
      <c r="G168" s="8">
        <v>165900</v>
      </c>
      <c r="H168" s="8">
        <v>2616</v>
      </c>
      <c r="I168" s="8">
        <v>4991</v>
      </c>
      <c r="J168" s="3"/>
      <c r="K168" s="3">
        <v>1.06</v>
      </c>
      <c r="L168" s="3">
        <v>0.08</v>
      </c>
      <c r="M168" s="3">
        <v>0.36</v>
      </c>
      <c r="N168" s="3">
        <v>0</v>
      </c>
      <c r="O168" s="3">
        <v>-0.43</v>
      </c>
      <c r="P168" s="3">
        <v>-0.42</v>
      </c>
      <c r="Q168" s="3">
        <v>6.61</v>
      </c>
      <c r="R168" s="3">
        <v>0.8</v>
      </c>
      <c r="S168" s="3">
        <v>25.52</v>
      </c>
      <c r="T168" s="3"/>
      <c r="U168" s="3"/>
      <c r="V168" s="3"/>
      <c r="W168" s="9"/>
      <c r="X168" s="3"/>
      <c r="Y168" s="2"/>
      <c r="Z168" s="2"/>
    </row>
    <row r="169" spans="1:26" ht="15.75" customHeight="1" x14ac:dyDescent="0.25">
      <c r="A169" s="7" t="s">
        <v>173</v>
      </c>
      <c r="B169" s="7">
        <v>168</v>
      </c>
      <c r="C169" s="3" t="s">
        <v>1</v>
      </c>
      <c r="D169" s="3"/>
      <c r="E169" s="3">
        <v>142</v>
      </c>
      <c r="F169" s="4">
        <v>-3.07</v>
      </c>
      <c r="G169" s="8">
        <v>3425300</v>
      </c>
      <c r="H169" s="8">
        <v>496194</v>
      </c>
      <c r="I169" s="8">
        <v>177128</v>
      </c>
      <c r="J169" s="3">
        <v>45.66</v>
      </c>
      <c r="K169" s="3">
        <v>5.27</v>
      </c>
      <c r="L169" s="3">
        <v>0.48</v>
      </c>
      <c r="M169" s="3">
        <v>1.8</v>
      </c>
      <c r="N169" s="3">
        <v>3.11</v>
      </c>
      <c r="O169" s="3">
        <v>7.82</v>
      </c>
      <c r="P169" s="3">
        <v>11.7</v>
      </c>
      <c r="Q169" s="3">
        <v>10.41</v>
      </c>
      <c r="R169" s="3">
        <v>1.23</v>
      </c>
      <c r="S169" s="3">
        <v>22.35</v>
      </c>
      <c r="T169" s="3"/>
      <c r="U169" s="3">
        <v>612</v>
      </c>
      <c r="V169" s="3">
        <v>628</v>
      </c>
      <c r="W169" s="9">
        <v>-2.74</v>
      </c>
      <c r="X169" s="3"/>
      <c r="Y169" s="2"/>
      <c r="Z169" s="2"/>
    </row>
    <row r="170" spans="1:26" ht="15.75" customHeight="1" x14ac:dyDescent="0.25">
      <c r="A170" s="7" t="s">
        <v>174</v>
      </c>
      <c r="B170" s="7">
        <v>169</v>
      </c>
      <c r="C170" s="3" t="s">
        <v>1</v>
      </c>
      <c r="D170" s="3"/>
      <c r="E170" s="3">
        <v>2.9</v>
      </c>
      <c r="F170" s="4">
        <v>0.69</v>
      </c>
      <c r="G170" s="8">
        <v>274700</v>
      </c>
      <c r="H170" s="8">
        <v>806</v>
      </c>
      <c r="I170" s="8">
        <v>2118</v>
      </c>
      <c r="J170" s="3"/>
      <c r="K170" s="3">
        <v>0.47</v>
      </c>
      <c r="L170" s="3">
        <v>0.65</v>
      </c>
      <c r="M170" s="3"/>
      <c r="N170" s="3">
        <v>0</v>
      </c>
      <c r="O170" s="3">
        <v>0.96</v>
      </c>
      <c r="P170" s="3">
        <v>-0.79</v>
      </c>
      <c r="Q170" s="3">
        <v>-0.73</v>
      </c>
      <c r="R170" s="3">
        <v>1.04</v>
      </c>
      <c r="S170" s="3">
        <v>66.83</v>
      </c>
      <c r="T170" s="3"/>
      <c r="U170" s="3"/>
      <c r="V170" s="3"/>
      <c r="W170" s="4"/>
      <c r="X170" s="3"/>
      <c r="Y170" s="2"/>
      <c r="Z170" s="2"/>
    </row>
    <row r="171" spans="1:26" ht="15.75" customHeight="1" x14ac:dyDescent="0.25">
      <c r="A171" s="7" t="s">
        <v>175</v>
      </c>
      <c r="B171" s="7">
        <v>170</v>
      </c>
      <c r="C171" s="3" t="s">
        <v>1</v>
      </c>
      <c r="D171" s="3"/>
      <c r="E171" s="3">
        <v>0.17</v>
      </c>
      <c r="F171" s="4">
        <v>-5.56</v>
      </c>
      <c r="G171" s="8">
        <v>1182700</v>
      </c>
      <c r="H171" s="8">
        <v>201</v>
      </c>
      <c r="I171" s="8">
        <v>92</v>
      </c>
      <c r="J171" s="3"/>
      <c r="K171" s="3">
        <v>1.06</v>
      </c>
      <c r="L171" s="3">
        <v>1.22</v>
      </c>
      <c r="M171" s="3"/>
      <c r="N171" s="3">
        <v>0</v>
      </c>
      <c r="O171" s="3">
        <v>-22.9</v>
      </c>
      <c r="P171" s="3">
        <v>-42.81</v>
      </c>
      <c r="Q171" s="3">
        <v>-22.53</v>
      </c>
      <c r="R171" s="3"/>
      <c r="S171" s="3">
        <v>59.9</v>
      </c>
      <c r="T171" s="3"/>
      <c r="U171" s="3"/>
      <c r="V171" s="3"/>
      <c r="W171" s="9"/>
      <c r="X171" s="3"/>
      <c r="Y171" s="2"/>
      <c r="Z171" s="2"/>
    </row>
    <row r="172" spans="1:26" ht="15.75" customHeight="1" x14ac:dyDescent="0.25">
      <c r="A172" s="7" t="s">
        <v>176</v>
      </c>
      <c r="B172" s="7">
        <v>171</v>
      </c>
      <c r="C172" s="3" t="s">
        <v>1</v>
      </c>
      <c r="D172" s="3"/>
      <c r="E172" s="3">
        <v>9.5</v>
      </c>
      <c r="F172" s="4">
        <v>0</v>
      </c>
      <c r="G172" s="8">
        <v>5440700</v>
      </c>
      <c r="H172" s="8">
        <v>51860</v>
      </c>
      <c r="I172" s="8">
        <v>3895</v>
      </c>
      <c r="J172" s="3">
        <v>29.65</v>
      </c>
      <c r="K172" s="3">
        <v>3.31</v>
      </c>
      <c r="L172" s="3">
        <v>0.42</v>
      </c>
      <c r="M172" s="3"/>
      <c r="N172" s="3">
        <v>0.32</v>
      </c>
      <c r="O172" s="3">
        <v>8.0399999999999991</v>
      </c>
      <c r="P172" s="3">
        <v>10.93</v>
      </c>
      <c r="Q172" s="3">
        <v>13.32</v>
      </c>
      <c r="R172" s="3">
        <v>3.68</v>
      </c>
      <c r="S172" s="3">
        <v>39.130000000000003</v>
      </c>
      <c r="T172" s="3"/>
      <c r="U172" s="3">
        <v>570</v>
      </c>
      <c r="V172" s="3">
        <v>543</v>
      </c>
      <c r="W172" s="9">
        <v>1.38</v>
      </c>
      <c r="X172" s="3"/>
      <c r="Y172" s="2"/>
      <c r="Z172" s="2"/>
    </row>
    <row r="173" spans="1:26" ht="15.75" customHeight="1" x14ac:dyDescent="0.25">
      <c r="A173" s="7" t="s">
        <v>177</v>
      </c>
      <c r="B173" s="7">
        <v>172</v>
      </c>
      <c r="C173" s="3" t="s">
        <v>5</v>
      </c>
      <c r="D173" s="3"/>
      <c r="E173" s="3">
        <v>13</v>
      </c>
      <c r="F173" s="4">
        <v>0.78</v>
      </c>
      <c r="G173" s="8">
        <v>9026600</v>
      </c>
      <c r="H173" s="8">
        <v>118371</v>
      </c>
      <c r="I173" s="8">
        <v>28152</v>
      </c>
      <c r="J173" s="3">
        <v>46.14</v>
      </c>
      <c r="K173" s="3">
        <v>3.59</v>
      </c>
      <c r="L173" s="3">
        <v>1.79</v>
      </c>
      <c r="M173" s="3">
        <v>0.02</v>
      </c>
      <c r="N173" s="3">
        <v>0.28000000000000003</v>
      </c>
      <c r="O173" s="3">
        <v>5.35</v>
      </c>
      <c r="P173" s="3">
        <v>12.92</v>
      </c>
      <c r="Q173" s="3">
        <v>3.49</v>
      </c>
      <c r="R173" s="3">
        <v>0.12</v>
      </c>
      <c r="S173" s="3">
        <v>27.47</v>
      </c>
      <c r="T173" s="3"/>
      <c r="U173" s="3">
        <v>584</v>
      </c>
      <c r="V173" s="3">
        <v>726</v>
      </c>
      <c r="W173" s="6">
        <v>0.71</v>
      </c>
      <c r="X173" s="3"/>
      <c r="Y173" s="2"/>
      <c r="Z173" s="2"/>
    </row>
    <row r="174" spans="1:26" ht="15.75" customHeight="1" x14ac:dyDescent="0.25">
      <c r="A174" s="7" t="s">
        <v>178</v>
      </c>
      <c r="B174" s="7">
        <v>173</v>
      </c>
      <c r="C174" s="3" t="s">
        <v>1</v>
      </c>
      <c r="D174" s="3"/>
      <c r="E174" s="3">
        <v>6.3</v>
      </c>
      <c r="F174" s="4">
        <v>0.8</v>
      </c>
      <c r="G174" s="8">
        <v>406700</v>
      </c>
      <c r="H174" s="8">
        <v>2565</v>
      </c>
      <c r="I174" s="8">
        <v>5972</v>
      </c>
      <c r="J174" s="3">
        <v>9.31</v>
      </c>
      <c r="K174" s="3">
        <v>2.83</v>
      </c>
      <c r="L174" s="3">
        <v>0.8</v>
      </c>
      <c r="M174" s="3">
        <v>0.2</v>
      </c>
      <c r="N174" s="3">
        <v>0.68</v>
      </c>
      <c r="O174" s="3">
        <v>21.5</v>
      </c>
      <c r="P174" s="3">
        <v>27.78</v>
      </c>
      <c r="Q174" s="3">
        <v>14.32</v>
      </c>
      <c r="R174" s="3">
        <v>7.1</v>
      </c>
      <c r="S174" s="3">
        <v>36.89</v>
      </c>
      <c r="T174" s="3"/>
      <c r="U174" s="3">
        <v>124</v>
      </c>
      <c r="V174" s="3">
        <v>120</v>
      </c>
      <c r="W174" s="9">
        <v>0.61</v>
      </c>
      <c r="X174" s="3"/>
      <c r="Y174" s="2"/>
      <c r="Z174" s="2"/>
    </row>
    <row r="175" spans="1:26" ht="15.75" customHeight="1" x14ac:dyDescent="0.25">
      <c r="A175" s="7" t="s">
        <v>179</v>
      </c>
      <c r="B175" s="7">
        <v>174</v>
      </c>
      <c r="C175" s="3" t="s">
        <v>1</v>
      </c>
      <c r="D175" s="3"/>
      <c r="E175" s="3">
        <v>32</v>
      </c>
      <c r="F175" s="4">
        <v>-2.29</v>
      </c>
      <c r="G175" s="8">
        <v>7055200</v>
      </c>
      <c r="H175" s="8">
        <v>228108</v>
      </c>
      <c r="I175" s="8">
        <v>75770</v>
      </c>
      <c r="J175" s="3">
        <v>13.27</v>
      </c>
      <c r="K175" s="3">
        <v>3.07</v>
      </c>
      <c r="L175" s="3">
        <v>5.6</v>
      </c>
      <c r="M175" s="3"/>
      <c r="N175" s="3">
        <v>2.41</v>
      </c>
      <c r="O175" s="3">
        <v>6.5</v>
      </c>
      <c r="P175" s="3">
        <v>22.73</v>
      </c>
      <c r="Q175" s="3">
        <v>8.6300000000000008</v>
      </c>
      <c r="R175" s="3">
        <v>8.76</v>
      </c>
      <c r="S175" s="3">
        <v>29.37</v>
      </c>
      <c r="T175" s="3"/>
      <c r="U175" s="3">
        <v>254</v>
      </c>
      <c r="V175" s="3">
        <v>442</v>
      </c>
      <c r="W175" s="9">
        <v>-0.09</v>
      </c>
      <c r="X175" s="3"/>
      <c r="Y175" s="2"/>
      <c r="Z175" s="2"/>
    </row>
    <row r="176" spans="1:26" ht="15.75" customHeight="1" x14ac:dyDescent="0.25">
      <c r="A176" s="7" t="s">
        <v>180</v>
      </c>
      <c r="B176" s="7">
        <v>175</v>
      </c>
      <c r="C176" s="3" t="s">
        <v>1</v>
      </c>
      <c r="D176" s="3"/>
      <c r="E176" s="3">
        <v>7.1</v>
      </c>
      <c r="F176" s="4">
        <v>-0.7</v>
      </c>
      <c r="G176" s="8">
        <v>58500</v>
      </c>
      <c r="H176" s="8">
        <v>415</v>
      </c>
      <c r="I176" s="8">
        <v>6035</v>
      </c>
      <c r="J176" s="3"/>
      <c r="K176" s="3">
        <v>1.51</v>
      </c>
      <c r="L176" s="3">
        <v>4.12</v>
      </c>
      <c r="M176" s="3"/>
      <c r="N176" s="3">
        <v>0</v>
      </c>
      <c r="O176" s="3">
        <v>2.37</v>
      </c>
      <c r="P176" s="3">
        <v>-4.4400000000000004</v>
      </c>
      <c r="Q176" s="3">
        <v>-32.520000000000003</v>
      </c>
      <c r="R176" s="3">
        <v>2.66</v>
      </c>
      <c r="S176" s="3">
        <v>26.72</v>
      </c>
      <c r="T176" s="3"/>
      <c r="U176" s="3"/>
      <c r="V176" s="3"/>
      <c r="W176" s="4"/>
      <c r="X176" s="3"/>
      <c r="Y176" s="2"/>
      <c r="Z176" s="2"/>
    </row>
    <row r="177" spans="1:26" ht="15.75" customHeight="1" x14ac:dyDescent="0.25">
      <c r="A177" s="7" t="s">
        <v>181</v>
      </c>
      <c r="B177" s="7">
        <v>176</v>
      </c>
      <c r="C177" s="3" t="s">
        <v>5</v>
      </c>
      <c r="D177" s="3"/>
      <c r="E177" s="3">
        <v>29.5</v>
      </c>
      <c r="F177" s="3">
        <v>0</v>
      </c>
      <c r="G177" s="8">
        <v>0</v>
      </c>
      <c r="H177" s="3">
        <v>0</v>
      </c>
      <c r="I177" s="8">
        <v>295</v>
      </c>
      <c r="J177" s="3">
        <v>39.86</v>
      </c>
      <c r="K177" s="3">
        <v>0.8</v>
      </c>
      <c r="L177" s="3">
        <v>0.27</v>
      </c>
      <c r="M177" s="3">
        <v>0.25</v>
      </c>
      <c r="N177" s="3">
        <v>0.74</v>
      </c>
      <c r="O177" s="3">
        <v>2.04</v>
      </c>
      <c r="P177" s="3">
        <v>1.45</v>
      </c>
      <c r="Q177" s="3">
        <v>-2.13</v>
      </c>
      <c r="R177" s="3">
        <v>0.89</v>
      </c>
      <c r="S177" s="3">
        <v>27.54</v>
      </c>
      <c r="T177" s="3"/>
      <c r="U177" s="3">
        <v>870</v>
      </c>
      <c r="V177" s="3">
        <v>858</v>
      </c>
      <c r="W177" s="9">
        <v>-3.12</v>
      </c>
      <c r="X177" s="3"/>
      <c r="Y177" s="2"/>
      <c r="Z177" s="2"/>
    </row>
    <row r="178" spans="1:26" ht="15.75" customHeight="1" x14ac:dyDescent="0.25">
      <c r="A178" s="7" t="s">
        <v>182</v>
      </c>
      <c r="B178" s="7">
        <v>177</v>
      </c>
      <c r="C178" s="3" t="s">
        <v>183</v>
      </c>
      <c r="D178" s="3"/>
      <c r="E178" s="3">
        <v>0.31</v>
      </c>
      <c r="F178" s="3">
        <v>3.33</v>
      </c>
      <c r="G178" s="8">
        <v>106100</v>
      </c>
      <c r="H178" s="3">
        <v>32</v>
      </c>
      <c r="I178" s="3">
        <v>443</v>
      </c>
      <c r="J178" s="3"/>
      <c r="K178" s="3">
        <v>0.91</v>
      </c>
      <c r="L178" s="3">
        <v>0.12</v>
      </c>
      <c r="M178" s="3"/>
      <c r="N178" s="3">
        <v>0</v>
      </c>
      <c r="O178" s="3">
        <v>-25.54</v>
      </c>
      <c r="P178" s="3">
        <v>-27.4</v>
      </c>
      <c r="Q178" s="3">
        <v>4.71</v>
      </c>
      <c r="R178" s="3"/>
      <c r="S178" s="3">
        <v>42.61</v>
      </c>
      <c r="T178" s="3"/>
      <c r="U178" s="3"/>
      <c r="V178" s="3"/>
      <c r="W178" s="4"/>
      <c r="X178" s="3"/>
      <c r="Y178" s="2"/>
      <c r="Z178" s="2"/>
    </row>
    <row r="179" spans="1:26" ht="15.75" customHeight="1" x14ac:dyDescent="0.25">
      <c r="A179" s="7" t="s">
        <v>184</v>
      </c>
      <c r="B179" s="7">
        <v>178</v>
      </c>
      <c r="C179" s="7" t="s">
        <v>1</v>
      </c>
      <c r="D179" s="3"/>
      <c r="E179" s="3">
        <v>40</v>
      </c>
      <c r="F179" s="4">
        <v>-3.61</v>
      </c>
      <c r="G179" s="8">
        <v>8558400</v>
      </c>
      <c r="H179" s="8">
        <v>349064</v>
      </c>
      <c r="I179" s="8">
        <v>149200</v>
      </c>
      <c r="J179" s="3">
        <v>24.74</v>
      </c>
      <c r="K179" s="3">
        <v>5.87</v>
      </c>
      <c r="L179" s="3">
        <v>1.92</v>
      </c>
      <c r="M179" s="3">
        <v>0.3</v>
      </c>
      <c r="N179" s="3">
        <v>1.62</v>
      </c>
      <c r="O179" s="3">
        <v>10.85</v>
      </c>
      <c r="P179" s="3">
        <v>26.7</v>
      </c>
      <c r="Q179" s="3">
        <v>28.93</v>
      </c>
      <c r="R179" s="3">
        <v>0.72</v>
      </c>
      <c r="S179" s="3">
        <v>39.67</v>
      </c>
      <c r="T179" s="3"/>
      <c r="U179" s="3">
        <v>368</v>
      </c>
      <c r="V179" s="3">
        <v>456</v>
      </c>
      <c r="W179" s="9">
        <v>1.0900000000000001</v>
      </c>
      <c r="X179" s="3"/>
      <c r="Y179" s="2"/>
      <c r="Z179" s="2"/>
    </row>
    <row r="180" spans="1:26" ht="15.75" customHeight="1" x14ac:dyDescent="0.25">
      <c r="A180" s="7" t="s">
        <v>185</v>
      </c>
      <c r="B180" s="7">
        <v>179</v>
      </c>
      <c r="C180" s="3" t="s">
        <v>1</v>
      </c>
      <c r="D180" s="3"/>
      <c r="E180" s="3">
        <v>1.18</v>
      </c>
      <c r="F180" s="4">
        <v>-1.67</v>
      </c>
      <c r="G180" s="8">
        <v>26400</v>
      </c>
      <c r="H180" s="8">
        <v>31</v>
      </c>
      <c r="I180" s="8">
        <v>669</v>
      </c>
      <c r="J180" s="3"/>
      <c r="K180" s="3">
        <v>0.59</v>
      </c>
      <c r="L180" s="3">
        <v>0.21</v>
      </c>
      <c r="M180" s="3"/>
      <c r="N180" s="3">
        <v>0</v>
      </c>
      <c r="O180" s="3">
        <v>0.86</v>
      </c>
      <c r="P180" s="3">
        <v>-0.34</v>
      </c>
      <c r="Q180" s="3">
        <v>8.67</v>
      </c>
      <c r="R180" s="3"/>
      <c r="S180" s="3">
        <v>52.03</v>
      </c>
      <c r="T180" s="3"/>
      <c r="U180" s="3"/>
      <c r="V180" s="3"/>
      <c r="W180" s="6"/>
      <c r="X180" s="3"/>
      <c r="Y180" s="2"/>
      <c r="Z180" s="2"/>
    </row>
    <row r="181" spans="1:26" ht="15.75" customHeight="1" x14ac:dyDescent="0.25">
      <c r="A181" s="7" t="s">
        <v>186</v>
      </c>
      <c r="B181" s="7">
        <v>180</v>
      </c>
      <c r="C181" s="3" t="s">
        <v>1</v>
      </c>
      <c r="D181" s="3"/>
      <c r="E181" s="3">
        <v>9.5</v>
      </c>
      <c r="F181" s="4">
        <v>-0.52</v>
      </c>
      <c r="G181" s="8">
        <v>828200</v>
      </c>
      <c r="H181" s="8">
        <v>7916</v>
      </c>
      <c r="I181" s="8">
        <v>15805</v>
      </c>
      <c r="J181" s="3">
        <v>17.559999999999999</v>
      </c>
      <c r="K181" s="3">
        <v>1.45</v>
      </c>
      <c r="L181" s="3">
        <v>1.05</v>
      </c>
      <c r="M181" s="3">
        <v>0.16</v>
      </c>
      <c r="N181" s="3">
        <v>0.54</v>
      </c>
      <c r="O181" s="3">
        <v>6.28</v>
      </c>
      <c r="P181" s="3">
        <v>8.32</v>
      </c>
      <c r="Q181" s="3">
        <v>21.32</v>
      </c>
      <c r="R181" s="3">
        <v>4.92</v>
      </c>
      <c r="S181" s="3">
        <v>41.03</v>
      </c>
      <c r="T181" s="3"/>
      <c r="U181" s="3">
        <v>548</v>
      </c>
      <c r="V181" s="3">
        <v>521</v>
      </c>
      <c r="W181" s="9">
        <v>-1.8</v>
      </c>
      <c r="X181" s="3"/>
      <c r="Y181" s="2"/>
      <c r="Z181" s="2"/>
    </row>
    <row r="182" spans="1:26" ht="15.75" customHeight="1" x14ac:dyDescent="0.25">
      <c r="A182" s="7" t="s">
        <v>187</v>
      </c>
      <c r="B182" s="7">
        <v>181</v>
      </c>
      <c r="C182" s="3" t="s">
        <v>1</v>
      </c>
      <c r="D182" s="3"/>
      <c r="E182" s="3">
        <v>1.29</v>
      </c>
      <c r="F182" s="4">
        <v>1.57</v>
      </c>
      <c r="G182" s="8">
        <v>12681100</v>
      </c>
      <c r="H182" s="8">
        <v>16230</v>
      </c>
      <c r="I182" s="8">
        <v>1238</v>
      </c>
      <c r="J182" s="3">
        <v>29.61</v>
      </c>
      <c r="K182" s="3">
        <v>1.02</v>
      </c>
      <c r="L182" s="3">
        <v>2.19</v>
      </c>
      <c r="M182" s="3"/>
      <c r="N182" s="3">
        <v>0.04</v>
      </c>
      <c r="O182" s="3">
        <v>4.32</v>
      </c>
      <c r="P182" s="3">
        <v>3.18</v>
      </c>
      <c r="Q182" s="3">
        <v>2.44</v>
      </c>
      <c r="R182" s="3">
        <v>1.31</v>
      </c>
      <c r="S182" s="3">
        <v>49.71</v>
      </c>
      <c r="T182" s="3"/>
      <c r="U182" s="3">
        <v>776</v>
      </c>
      <c r="V182" s="3">
        <v>696</v>
      </c>
      <c r="W182" s="4">
        <v>-3.42</v>
      </c>
      <c r="X182" s="3"/>
      <c r="Y182" s="2"/>
      <c r="Z182" s="2"/>
    </row>
    <row r="183" spans="1:26" ht="15.75" customHeight="1" x14ac:dyDescent="0.25">
      <c r="A183" s="7" t="s">
        <v>188</v>
      </c>
      <c r="B183" s="7">
        <v>182</v>
      </c>
      <c r="C183" s="3" t="s">
        <v>1</v>
      </c>
      <c r="D183" s="3"/>
      <c r="E183" s="3">
        <v>0.84</v>
      </c>
      <c r="F183" s="9">
        <v>0</v>
      </c>
      <c r="G183" s="8">
        <v>11035600</v>
      </c>
      <c r="H183" s="8">
        <v>9290</v>
      </c>
      <c r="I183" s="8">
        <v>931</v>
      </c>
      <c r="J183" s="3">
        <v>14.16</v>
      </c>
      <c r="K183" s="3">
        <v>0.55000000000000004</v>
      </c>
      <c r="L183" s="3">
        <v>3.11</v>
      </c>
      <c r="M183" s="3"/>
      <c r="N183" s="3">
        <v>0.06</v>
      </c>
      <c r="O183" s="3">
        <v>1.1399999999999999</v>
      </c>
      <c r="P183" s="3">
        <v>3.75</v>
      </c>
      <c r="Q183" s="3">
        <v>0.17</v>
      </c>
      <c r="R183" s="3"/>
      <c r="S183" s="3">
        <v>47.81</v>
      </c>
      <c r="T183" s="3"/>
      <c r="U183" s="3">
        <v>613</v>
      </c>
      <c r="V183" s="3">
        <v>705</v>
      </c>
      <c r="W183" s="4">
        <v>0.15</v>
      </c>
      <c r="X183" s="3"/>
      <c r="Y183" s="2"/>
      <c r="Z183" s="2"/>
    </row>
    <row r="184" spans="1:26" ht="15.75" customHeight="1" x14ac:dyDescent="0.25">
      <c r="A184" s="7" t="s">
        <v>189</v>
      </c>
      <c r="B184" s="7">
        <v>183</v>
      </c>
      <c r="C184" s="3" t="s">
        <v>1</v>
      </c>
      <c r="D184" s="3"/>
      <c r="E184" s="3">
        <v>0.69</v>
      </c>
      <c r="F184" s="3">
        <v>2.99</v>
      </c>
      <c r="G184" s="8">
        <v>9044400</v>
      </c>
      <c r="H184" s="8">
        <v>6177</v>
      </c>
      <c r="I184" s="8">
        <v>1918</v>
      </c>
      <c r="J184" s="3">
        <v>40.450000000000003</v>
      </c>
      <c r="K184" s="3">
        <v>1.33</v>
      </c>
      <c r="L184" s="3">
        <v>0.11</v>
      </c>
      <c r="M184" s="3"/>
      <c r="N184" s="3">
        <v>0.02</v>
      </c>
      <c r="O184" s="3">
        <v>3</v>
      </c>
      <c r="P184" s="3">
        <v>3.25</v>
      </c>
      <c r="Q184" s="3">
        <v>30.77</v>
      </c>
      <c r="R184" s="3"/>
      <c r="S184" s="3">
        <v>31.38</v>
      </c>
      <c r="T184" s="3"/>
      <c r="U184" s="3">
        <v>828</v>
      </c>
      <c r="V184" s="3">
        <v>813</v>
      </c>
      <c r="W184" s="9">
        <v>505.62</v>
      </c>
      <c r="X184" s="3"/>
      <c r="Y184" s="2"/>
      <c r="Z184" s="2"/>
    </row>
    <row r="185" spans="1:26" ht="15.75" customHeight="1" x14ac:dyDescent="0.25">
      <c r="A185" s="7" t="s">
        <v>190</v>
      </c>
      <c r="B185" s="7">
        <v>184</v>
      </c>
      <c r="C185" s="3" t="s">
        <v>1</v>
      </c>
      <c r="D185" s="3" t="s">
        <v>17</v>
      </c>
      <c r="E185" s="3">
        <v>0.03</v>
      </c>
      <c r="F185" s="4">
        <v>0</v>
      </c>
      <c r="G185" s="8">
        <v>7765700</v>
      </c>
      <c r="H185" s="8">
        <v>233</v>
      </c>
      <c r="I185" s="8">
        <v>967</v>
      </c>
      <c r="J185" s="3"/>
      <c r="K185" s="3"/>
      <c r="L185" s="3">
        <v>-120.19</v>
      </c>
      <c r="M185" s="3"/>
      <c r="N185" s="3">
        <v>0</v>
      </c>
      <c r="O185" s="3">
        <v>-52.58</v>
      </c>
      <c r="P185" s="3">
        <v>-225.61</v>
      </c>
      <c r="Q185" s="3">
        <v>-48.61</v>
      </c>
      <c r="R185" s="3"/>
      <c r="S185" s="3">
        <v>51.38</v>
      </c>
      <c r="T185" s="3"/>
      <c r="U185" s="3"/>
      <c r="V185" s="3"/>
      <c r="W185" s="6"/>
      <c r="X185" s="3"/>
      <c r="Y185" s="2"/>
      <c r="Z185" s="2"/>
    </row>
    <row r="186" spans="1:26" ht="15.75" customHeight="1" x14ac:dyDescent="0.25">
      <c r="A186" s="7" t="s">
        <v>191</v>
      </c>
      <c r="B186" s="7">
        <v>185</v>
      </c>
      <c r="C186" s="3" t="s">
        <v>1</v>
      </c>
      <c r="D186" s="3"/>
      <c r="E186" s="3">
        <v>196</v>
      </c>
      <c r="F186" s="3">
        <v>-2</v>
      </c>
      <c r="G186" s="8">
        <v>2143500</v>
      </c>
      <c r="H186" s="8">
        <v>425920</v>
      </c>
      <c r="I186" s="8">
        <v>103187</v>
      </c>
      <c r="J186" s="3">
        <v>10.29</v>
      </c>
      <c r="K186" s="3">
        <v>1.05</v>
      </c>
      <c r="L186" s="3">
        <v>1.19</v>
      </c>
      <c r="M186" s="3">
        <v>3</v>
      </c>
      <c r="N186" s="3">
        <v>19.05</v>
      </c>
      <c r="O186" s="3">
        <v>7.43</v>
      </c>
      <c r="P186" s="3">
        <v>10</v>
      </c>
      <c r="Q186" s="3">
        <v>20.350000000000001</v>
      </c>
      <c r="R186" s="3">
        <v>3.25</v>
      </c>
      <c r="S186" s="3">
        <v>50.01</v>
      </c>
      <c r="T186" s="3"/>
      <c r="U186" s="3">
        <v>365</v>
      </c>
      <c r="V186" s="3">
        <v>341</v>
      </c>
      <c r="W186" s="9">
        <v>0.24</v>
      </c>
      <c r="X186" s="3"/>
      <c r="Y186" s="2"/>
      <c r="Z186" s="2"/>
    </row>
    <row r="187" spans="1:26" ht="15.75" customHeight="1" x14ac:dyDescent="0.25">
      <c r="A187" s="7" t="s">
        <v>192</v>
      </c>
      <c r="B187" s="7">
        <v>186</v>
      </c>
      <c r="C187" s="3" t="s">
        <v>1</v>
      </c>
      <c r="D187" s="3"/>
      <c r="E187" s="3">
        <v>4.4000000000000004</v>
      </c>
      <c r="F187" s="9">
        <v>0.46</v>
      </c>
      <c r="G187" s="8">
        <v>627900</v>
      </c>
      <c r="H187" s="8">
        <v>2763</v>
      </c>
      <c r="I187" s="8">
        <v>2640</v>
      </c>
      <c r="J187" s="3">
        <v>29.93</v>
      </c>
      <c r="K187" s="3">
        <v>3.31</v>
      </c>
      <c r="L187" s="3">
        <v>0.19</v>
      </c>
      <c r="M187" s="3">
        <v>0.21</v>
      </c>
      <c r="N187" s="3">
        <v>0.15</v>
      </c>
      <c r="O187" s="3">
        <v>11.09</v>
      </c>
      <c r="P187" s="3">
        <v>10.79</v>
      </c>
      <c r="Q187" s="3">
        <v>3.58</v>
      </c>
      <c r="R187" s="3">
        <v>4.8</v>
      </c>
      <c r="S187" s="3">
        <v>55.62</v>
      </c>
      <c r="T187" s="3"/>
      <c r="U187" s="3">
        <v>576</v>
      </c>
      <c r="V187" s="3">
        <v>476</v>
      </c>
      <c r="W187" s="9">
        <v>0.84</v>
      </c>
      <c r="X187" s="3"/>
      <c r="Y187" s="2"/>
      <c r="Z187" s="2"/>
    </row>
    <row r="188" spans="1:26" ht="15.75" customHeight="1" x14ac:dyDescent="0.25">
      <c r="A188" s="7" t="s">
        <v>193</v>
      </c>
      <c r="B188" s="7">
        <v>187</v>
      </c>
      <c r="C188" s="3" t="s">
        <v>1</v>
      </c>
      <c r="D188" s="3"/>
      <c r="E188" s="3">
        <v>0.17</v>
      </c>
      <c r="F188" s="4">
        <v>0</v>
      </c>
      <c r="G188" s="8">
        <v>944000</v>
      </c>
      <c r="H188" s="8">
        <v>158</v>
      </c>
      <c r="I188" s="8">
        <v>1434</v>
      </c>
      <c r="J188" s="3"/>
      <c r="K188" s="3">
        <v>0.71</v>
      </c>
      <c r="L188" s="3">
        <v>0.74</v>
      </c>
      <c r="M188" s="3"/>
      <c r="N188" s="3">
        <v>0</v>
      </c>
      <c r="O188" s="3">
        <v>-0.75</v>
      </c>
      <c r="P188" s="3">
        <v>-1.51</v>
      </c>
      <c r="Q188" s="3">
        <v>3.08</v>
      </c>
      <c r="R188" s="3"/>
      <c r="S188" s="3">
        <v>31.93</v>
      </c>
      <c r="T188" s="3"/>
      <c r="U188" s="3"/>
      <c r="V188" s="3"/>
      <c r="W188" s="9"/>
      <c r="X188" s="3"/>
      <c r="Y188" s="2"/>
      <c r="Z188" s="2"/>
    </row>
    <row r="189" spans="1:26" ht="15.75" customHeight="1" x14ac:dyDescent="0.25">
      <c r="A189" s="7" t="s">
        <v>194</v>
      </c>
      <c r="B189" s="7">
        <v>188</v>
      </c>
      <c r="C189" s="3" t="s">
        <v>1</v>
      </c>
      <c r="D189" s="3"/>
      <c r="E189" s="3">
        <v>3.72</v>
      </c>
      <c r="F189" s="3">
        <v>0</v>
      </c>
      <c r="G189" s="8">
        <v>524000</v>
      </c>
      <c r="H189" s="8">
        <v>1942</v>
      </c>
      <c r="I189" s="8">
        <v>3428</v>
      </c>
      <c r="J189" s="3">
        <v>5.6</v>
      </c>
      <c r="K189" s="3">
        <v>1.2</v>
      </c>
      <c r="L189" s="3">
        <v>2.54</v>
      </c>
      <c r="M189" s="3">
        <v>0.2</v>
      </c>
      <c r="N189" s="3">
        <v>0.66</v>
      </c>
      <c r="O189" s="3">
        <v>10.73</v>
      </c>
      <c r="P189" s="3">
        <v>21.96</v>
      </c>
      <c r="Q189" s="3">
        <v>15.03</v>
      </c>
      <c r="R189" s="3">
        <v>5.38</v>
      </c>
      <c r="S189" s="3">
        <v>38.01</v>
      </c>
      <c r="T189" s="3"/>
      <c r="U189" s="3">
        <v>79</v>
      </c>
      <c r="V189" s="3">
        <v>140</v>
      </c>
      <c r="W189" s="9">
        <v>0.13</v>
      </c>
      <c r="X189" s="3"/>
      <c r="Y189" s="2"/>
      <c r="Z189" s="2"/>
    </row>
    <row r="190" spans="1:26" ht="15.75" customHeight="1" x14ac:dyDescent="0.25">
      <c r="A190" s="7" t="s">
        <v>195</v>
      </c>
      <c r="B190" s="7">
        <v>189</v>
      </c>
      <c r="C190" s="3" t="s">
        <v>1</v>
      </c>
      <c r="D190" s="3"/>
      <c r="E190" s="3">
        <v>4.9000000000000004</v>
      </c>
      <c r="F190" s="4">
        <v>2.5099999999999998</v>
      </c>
      <c r="G190" s="8">
        <v>6386300</v>
      </c>
      <c r="H190" s="8">
        <v>31214</v>
      </c>
      <c r="I190" s="8">
        <v>13720</v>
      </c>
      <c r="J190" s="3">
        <v>15.91</v>
      </c>
      <c r="K190" s="3">
        <v>1.32</v>
      </c>
      <c r="L190" s="3">
        <v>0.38</v>
      </c>
      <c r="M190" s="3">
        <v>0.12</v>
      </c>
      <c r="N190" s="3">
        <v>0.31</v>
      </c>
      <c r="O190" s="3">
        <v>6.79</v>
      </c>
      <c r="P190" s="3">
        <v>8.2799999999999994</v>
      </c>
      <c r="Q190" s="3">
        <v>3.82</v>
      </c>
      <c r="R190" s="3">
        <v>4.5999999999999996</v>
      </c>
      <c r="S190" s="3">
        <v>25.9</v>
      </c>
      <c r="T190" s="3"/>
      <c r="U190" s="3">
        <v>528</v>
      </c>
      <c r="V190" s="3">
        <v>473</v>
      </c>
      <c r="W190" s="9">
        <v>-1.22</v>
      </c>
      <c r="X190" s="3"/>
      <c r="Y190" s="2"/>
      <c r="Z190" s="2"/>
    </row>
    <row r="191" spans="1:26" ht="15.75" customHeight="1" x14ac:dyDescent="0.25">
      <c r="A191" s="7" t="s">
        <v>196</v>
      </c>
      <c r="B191" s="7">
        <v>190</v>
      </c>
      <c r="C191" s="3" t="s">
        <v>1</v>
      </c>
      <c r="D191" s="3"/>
      <c r="E191" s="3">
        <v>3.2</v>
      </c>
      <c r="F191" s="4">
        <v>-0.62</v>
      </c>
      <c r="G191" s="8">
        <v>8627900</v>
      </c>
      <c r="H191" s="8">
        <v>28022</v>
      </c>
      <c r="I191" s="8">
        <v>8056</v>
      </c>
      <c r="J191" s="3"/>
      <c r="K191" s="3">
        <v>1.65</v>
      </c>
      <c r="L191" s="3">
        <v>3.35</v>
      </c>
      <c r="M191" s="3"/>
      <c r="N191" s="3">
        <v>0</v>
      </c>
      <c r="O191" s="3">
        <v>0.26</v>
      </c>
      <c r="P191" s="3">
        <v>-9.77</v>
      </c>
      <c r="Q191" s="3">
        <v>-56.02</v>
      </c>
      <c r="R191" s="3">
        <v>2.17</v>
      </c>
      <c r="S191" s="3">
        <v>62.27</v>
      </c>
      <c r="T191" s="3"/>
      <c r="U191" s="3"/>
      <c r="V191" s="3"/>
      <c r="W191" s="4"/>
      <c r="X191" s="3"/>
      <c r="Y191" s="2"/>
      <c r="Z191" s="2"/>
    </row>
    <row r="192" spans="1:26" ht="15.75" customHeight="1" x14ac:dyDescent="0.25">
      <c r="A192" s="7" t="s">
        <v>197</v>
      </c>
      <c r="B192" s="7">
        <v>191</v>
      </c>
      <c r="C192" s="3" t="s">
        <v>1</v>
      </c>
      <c r="D192" s="3"/>
      <c r="E192" s="3">
        <v>6.3</v>
      </c>
      <c r="F192" s="4">
        <v>-3.08</v>
      </c>
      <c r="G192" s="8">
        <v>17355500</v>
      </c>
      <c r="H192" s="8">
        <v>112362</v>
      </c>
      <c r="I192" s="8">
        <v>21803</v>
      </c>
      <c r="J192" s="3"/>
      <c r="K192" s="3">
        <v>1.67</v>
      </c>
      <c r="L192" s="3">
        <v>3.57</v>
      </c>
      <c r="M192" s="3"/>
      <c r="N192" s="3">
        <v>0</v>
      </c>
      <c r="O192" s="3">
        <v>-24.35</v>
      </c>
      <c r="P192" s="3">
        <v>-61.84</v>
      </c>
      <c r="Q192" s="3">
        <v>-13.77</v>
      </c>
      <c r="R192" s="3"/>
      <c r="S192" s="3">
        <v>34.01</v>
      </c>
      <c r="T192" s="3"/>
      <c r="U192" s="3"/>
      <c r="V192" s="3"/>
      <c r="W192" s="9"/>
      <c r="X192" s="3"/>
      <c r="Y192" s="2"/>
      <c r="Z192" s="2"/>
    </row>
    <row r="193" spans="1:26" ht="15.75" customHeight="1" x14ac:dyDescent="0.25">
      <c r="A193" s="7" t="s">
        <v>198</v>
      </c>
      <c r="B193" s="7">
        <v>192</v>
      </c>
      <c r="C193" s="3" t="s">
        <v>5</v>
      </c>
      <c r="D193" s="3"/>
      <c r="E193" s="3">
        <v>0.34</v>
      </c>
      <c r="F193" s="4">
        <v>0</v>
      </c>
      <c r="G193" s="8">
        <v>790300</v>
      </c>
      <c r="H193" s="8">
        <v>274</v>
      </c>
      <c r="I193" s="8">
        <v>1708</v>
      </c>
      <c r="J193" s="3">
        <v>28.61</v>
      </c>
      <c r="K193" s="3">
        <v>0.37</v>
      </c>
      <c r="L193" s="3">
        <v>0.74</v>
      </c>
      <c r="M193" s="3"/>
      <c r="N193" s="3">
        <v>0.01</v>
      </c>
      <c r="O193" s="3">
        <v>1.24</v>
      </c>
      <c r="P193" s="3">
        <v>1.29</v>
      </c>
      <c r="Q193" s="3">
        <v>3.85</v>
      </c>
      <c r="R193" s="3"/>
      <c r="S193" s="3">
        <v>39.65</v>
      </c>
      <c r="T193" s="3"/>
      <c r="U193" s="3">
        <v>821</v>
      </c>
      <c r="V193" s="3">
        <v>837</v>
      </c>
      <c r="W193" s="9">
        <v>4.22</v>
      </c>
      <c r="X193" s="3"/>
      <c r="Y193" s="2"/>
      <c r="Z193" s="2"/>
    </row>
    <row r="194" spans="1:26" ht="15.75" customHeight="1" x14ac:dyDescent="0.25">
      <c r="A194" s="7" t="s">
        <v>199</v>
      </c>
      <c r="B194" s="7">
        <v>193</v>
      </c>
      <c r="C194" s="3" t="s">
        <v>5</v>
      </c>
      <c r="D194" s="3"/>
      <c r="E194" s="3">
        <v>1.7</v>
      </c>
      <c r="F194" s="3">
        <v>-0.57999999999999996</v>
      </c>
      <c r="G194" s="8">
        <v>14263400</v>
      </c>
      <c r="H194" s="8">
        <v>24607</v>
      </c>
      <c r="I194" s="8">
        <v>3808</v>
      </c>
      <c r="J194" s="3">
        <v>36.869999999999997</v>
      </c>
      <c r="K194" s="3"/>
      <c r="L194" s="3">
        <v>1.71</v>
      </c>
      <c r="M194" s="3"/>
      <c r="N194" s="3">
        <v>0.05</v>
      </c>
      <c r="O194" s="3"/>
      <c r="P194" s="3"/>
      <c r="Q194" s="3"/>
      <c r="R194" s="3"/>
      <c r="S194" s="3">
        <v>29.46</v>
      </c>
      <c r="T194" s="3"/>
      <c r="U194" s="3"/>
      <c r="V194" s="3"/>
      <c r="W194" s="6"/>
      <c r="X194" s="3"/>
      <c r="Y194" s="2"/>
      <c r="Z194" s="2"/>
    </row>
    <row r="195" spans="1:26" ht="15.75" customHeight="1" x14ac:dyDescent="0.25">
      <c r="A195" s="7" t="s">
        <v>200</v>
      </c>
      <c r="B195" s="7">
        <v>194</v>
      </c>
      <c r="C195" s="3" t="s">
        <v>1</v>
      </c>
      <c r="D195" s="3"/>
      <c r="E195" s="3">
        <v>0.93</v>
      </c>
      <c r="F195" s="4">
        <v>1.0900000000000001</v>
      </c>
      <c r="G195" s="8">
        <v>285200</v>
      </c>
      <c r="H195" s="8">
        <v>265</v>
      </c>
      <c r="I195" s="8">
        <v>521</v>
      </c>
      <c r="J195" s="3">
        <v>11.22</v>
      </c>
      <c r="K195" s="3">
        <v>0.61</v>
      </c>
      <c r="L195" s="3">
        <v>1.27</v>
      </c>
      <c r="M195" s="3"/>
      <c r="N195" s="3">
        <v>0.08</v>
      </c>
      <c r="O195" s="3">
        <v>4.96</v>
      </c>
      <c r="P195" s="3">
        <v>5.62</v>
      </c>
      <c r="Q195" s="3">
        <v>3.71</v>
      </c>
      <c r="R195" s="3"/>
      <c r="S195" s="3">
        <v>44.06</v>
      </c>
      <c r="T195" s="3"/>
      <c r="U195" s="3">
        <v>504</v>
      </c>
      <c r="V195" s="3">
        <v>472</v>
      </c>
      <c r="W195" s="9">
        <v>-0.15</v>
      </c>
      <c r="X195" s="3"/>
      <c r="Y195" s="2"/>
      <c r="Z195" s="2"/>
    </row>
    <row r="196" spans="1:26" ht="15.75" customHeight="1" x14ac:dyDescent="0.25">
      <c r="A196" s="7" t="s">
        <v>201</v>
      </c>
      <c r="B196" s="7">
        <v>195</v>
      </c>
      <c r="C196" s="3" t="s">
        <v>1</v>
      </c>
      <c r="D196" s="3"/>
      <c r="E196" s="3">
        <v>0.23</v>
      </c>
      <c r="F196" s="4">
        <v>4.55</v>
      </c>
      <c r="G196" s="8">
        <v>4951400</v>
      </c>
      <c r="H196" s="8">
        <v>1089</v>
      </c>
      <c r="I196" s="3">
        <v>894</v>
      </c>
      <c r="J196" s="3">
        <v>44.37</v>
      </c>
      <c r="K196" s="3">
        <v>0.34</v>
      </c>
      <c r="L196" s="3">
        <v>2.94</v>
      </c>
      <c r="M196" s="3"/>
      <c r="N196" s="3">
        <v>0.01</v>
      </c>
      <c r="O196" s="3">
        <v>2.8</v>
      </c>
      <c r="P196" s="3">
        <v>0.77</v>
      </c>
      <c r="Q196" s="3">
        <v>11.95</v>
      </c>
      <c r="R196" s="3"/>
      <c r="S196" s="3">
        <v>68.8</v>
      </c>
      <c r="T196" s="3"/>
      <c r="U196" s="3">
        <v>895</v>
      </c>
      <c r="V196" s="3">
        <v>832</v>
      </c>
      <c r="W196" s="4">
        <v>8.5500000000000007</v>
      </c>
      <c r="X196" s="3"/>
      <c r="Y196" s="2"/>
      <c r="Z196" s="2"/>
    </row>
    <row r="197" spans="1:26" ht="15.75" customHeight="1" x14ac:dyDescent="0.25">
      <c r="A197" s="7" t="s">
        <v>202</v>
      </c>
      <c r="B197" s="7">
        <v>196</v>
      </c>
      <c r="C197" s="3" t="s">
        <v>5</v>
      </c>
      <c r="D197" s="3"/>
      <c r="E197" s="3">
        <v>18</v>
      </c>
      <c r="F197" s="3">
        <v>0</v>
      </c>
      <c r="G197" s="8">
        <v>0</v>
      </c>
      <c r="H197" s="3">
        <v>0</v>
      </c>
      <c r="I197" s="3">
        <v>317</v>
      </c>
      <c r="J197" s="3">
        <v>15.35</v>
      </c>
      <c r="K197" s="3">
        <v>0.3</v>
      </c>
      <c r="L197" s="3">
        <v>0.41</v>
      </c>
      <c r="M197" s="3"/>
      <c r="N197" s="3">
        <v>1.17</v>
      </c>
      <c r="O197" s="3">
        <v>2.42</v>
      </c>
      <c r="P197" s="3">
        <v>1.96</v>
      </c>
      <c r="Q197" s="3">
        <v>3.9</v>
      </c>
      <c r="R197" s="3"/>
      <c r="S197" s="3">
        <v>27.09</v>
      </c>
      <c r="T197" s="3"/>
      <c r="U197" s="3">
        <v>669</v>
      </c>
      <c r="V197" s="3">
        <v>652</v>
      </c>
      <c r="W197" s="6">
        <v>-0.25</v>
      </c>
      <c r="X197" s="3"/>
      <c r="Y197" s="2"/>
      <c r="Z197" s="2"/>
    </row>
    <row r="198" spans="1:26" ht="15.75" customHeight="1" x14ac:dyDescent="0.25">
      <c r="A198" s="7" t="s">
        <v>203</v>
      </c>
      <c r="B198" s="7">
        <v>197</v>
      </c>
      <c r="C198" s="3" t="s">
        <v>5</v>
      </c>
      <c r="D198" s="3"/>
      <c r="E198" s="3">
        <v>0.46</v>
      </c>
      <c r="F198" s="3">
        <v>0</v>
      </c>
      <c r="G198" s="8">
        <v>161900</v>
      </c>
      <c r="H198" s="3">
        <v>76</v>
      </c>
      <c r="I198" s="3">
        <v>283</v>
      </c>
      <c r="J198" s="3"/>
      <c r="K198" s="3">
        <v>0.28999999999999998</v>
      </c>
      <c r="L198" s="3">
        <v>0.11</v>
      </c>
      <c r="M198" s="3"/>
      <c r="N198" s="3">
        <v>0</v>
      </c>
      <c r="O198" s="3">
        <v>-5.88</v>
      </c>
      <c r="P198" s="3">
        <v>-6.78</v>
      </c>
      <c r="Q198" s="3">
        <v>-18.739999999999998</v>
      </c>
      <c r="R198" s="3"/>
      <c r="S198" s="3">
        <v>51.43</v>
      </c>
      <c r="T198" s="3"/>
      <c r="U198" s="3"/>
      <c r="V198" s="3"/>
      <c r="W198" s="4"/>
      <c r="X198" s="3"/>
      <c r="Y198" s="2"/>
      <c r="Z198" s="2"/>
    </row>
    <row r="199" spans="1:26" ht="15.75" customHeight="1" x14ac:dyDescent="0.25">
      <c r="A199" s="7" t="s">
        <v>204</v>
      </c>
      <c r="B199" s="7">
        <v>198</v>
      </c>
      <c r="C199" s="3" t="s">
        <v>1</v>
      </c>
      <c r="D199" s="3"/>
      <c r="E199" s="3">
        <v>205</v>
      </c>
      <c r="F199" s="4">
        <v>0</v>
      </c>
      <c r="G199" s="8">
        <v>0</v>
      </c>
      <c r="H199" s="3">
        <v>0</v>
      </c>
      <c r="I199" s="8">
        <v>1613</v>
      </c>
      <c r="J199" s="3">
        <v>19.079999999999998</v>
      </c>
      <c r="K199" s="3">
        <v>1.31</v>
      </c>
      <c r="L199" s="3">
        <v>0.23</v>
      </c>
      <c r="M199" s="3"/>
      <c r="N199" s="3">
        <v>10.74</v>
      </c>
      <c r="O199" s="3">
        <v>6.45</v>
      </c>
      <c r="P199" s="3">
        <v>6.72</v>
      </c>
      <c r="Q199" s="3">
        <v>-2.0099999999999998</v>
      </c>
      <c r="R199" s="3">
        <v>4.76</v>
      </c>
      <c r="S199" s="3">
        <v>21.79</v>
      </c>
      <c r="T199" s="3"/>
      <c r="U199" s="3">
        <v>611</v>
      </c>
      <c r="V199" s="3">
        <v>534</v>
      </c>
      <c r="W199" s="9">
        <v>-21.44</v>
      </c>
      <c r="X199" s="3"/>
      <c r="Y199" s="2"/>
      <c r="Z199" s="2"/>
    </row>
    <row r="200" spans="1:26" ht="15.75" customHeight="1" x14ac:dyDescent="0.25">
      <c r="A200" s="7" t="s">
        <v>205</v>
      </c>
      <c r="B200" s="7">
        <v>199</v>
      </c>
      <c r="C200" s="3" t="s">
        <v>1</v>
      </c>
      <c r="D200" s="3"/>
      <c r="E200" s="3">
        <v>0.89</v>
      </c>
      <c r="F200" s="3">
        <v>0</v>
      </c>
      <c r="G200" s="8">
        <v>51500</v>
      </c>
      <c r="H200" s="3">
        <v>46</v>
      </c>
      <c r="I200" s="8">
        <v>320</v>
      </c>
      <c r="J200" s="3">
        <v>200.1</v>
      </c>
      <c r="K200" s="3">
        <v>0.81</v>
      </c>
      <c r="L200" s="3">
        <v>0.19</v>
      </c>
      <c r="M200" s="3">
        <v>0.09</v>
      </c>
      <c r="N200" s="3">
        <v>0</v>
      </c>
      <c r="O200" s="3">
        <v>0.25</v>
      </c>
      <c r="P200" s="3">
        <v>0.39</v>
      </c>
      <c r="Q200" s="3">
        <v>-2.37</v>
      </c>
      <c r="R200" s="3">
        <v>10.11</v>
      </c>
      <c r="S200" s="3">
        <v>25.83</v>
      </c>
      <c r="T200" s="3"/>
      <c r="U200" s="3">
        <v>962</v>
      </c>
      <c r="V200" s="8">
        <v>1008</v>
      </c>
      <c r="W200" s="4">
        <v>3.71</v>
      </c>
      <c r="X200" s="3"/>
      <c r="Y200" s="2"/>
      <c r="Z200" s="2"/>
    </row>
    <row r="201" spans="1:26" ht="15.75" customHeight="1" x14ac:dyDescent="0.25">
      <c r="A201" s="7" t="s">
        <v>206</v>
      </c>
      <c r="B201" s="7">
        <v>200</v>
      </c>
      <c r="C201" s="3" t="s">
        <v>1</v>
      </c>
      <c r="D201" s="3"/>
      <c r="E201" s="3">
        <v>18.5</v>
      </c>
      <c r="F201" s="9">
        <v>0</v>
      </c>
      <c r="G201" s="8">
        <v>1500</v>
      </c>
      <c r="H201" s="8">
        <v>28</v>
      </c>
      <c r="I201" s="3">
        <v>888</v>
      </c>
      <c r="J201" s="3">
        <v>18.899999999999999</v>
      </c>
      <c r="K201" s="3">
        <v>0.57999999999999996</v>
      </c>
      <c r="L201" s="3">
        <v>0.8</v>
      </c>
      <c r="M201" s="3">
        <v>1.63</v>
      </c>
      <c r="N201" s="3">
        <v>0.98</v>
      </c>
      <c r="O201" s="3">
        <v>2.33</v>
      </c>
      <c r="P201" s="3">
        <v>3.06</v>
      </c>
      <c r="Q201" s="3">
        <v>-0.31</v>
      </c>
      <c r="R201" s="3">
        <v>8.7799999999999994</v>
      </c>
      <c r="S201" s="3">
        <v>35.25</v>
      </c>
      <c r="T201" s="3"/>
      <c r="U201" s="3">
        <v>705</v>
      </c>
      <c r="V201" s="8">
        <v>712</v>
      </c>
      <c r="W201" s="6">
        <v>2.72</v>
      </c>
      <c r="X201" s="3"/>
      <c r="Y201" s="2"/>
      <c r="Z201" s="2"/>
    </row>
    <row r="202" spans="1:26" ht="15.75" customHeight="1" x14ac:dyDescent="0.25">
      <c r="A202" s="7" t="s">
        <v>207</v>
      </c>
      <c r="B202" s="7">
        <v>201</v>
      </c>
      <c r="C202" s="3" t="s">
        <v>1</v>
      </c>
      <c r="D202" s="3"/>
      <c r="E202" s="3">
        <v>1.28</v>
      </c>
      <c r="F202" s="9">
        <v>1.59</v>
      </c>
      <c r="G202" s="8">
        <v>4615600</v>
      </c>
      <c r="H202" s="8">
        <v>5876</v>
      </c>
      <c r="I202" s="8">
        <v>1280</v>
      </c>
      <c r="J202" s="3">
        <v>316.25</v>
      </c>
      <c r="K202" s="3">
        <v>0.88</v>
      </c>
      <c r="L202" s="3">
        <v>0.24</v>
      </c>
      <c r="M202" s="3"/>
      <c r="N202" s="3">
        <v>0</v>
      </c>
      <c r="O202" s="3">
        <v>0.57999999999999996</v>
      </c>
      <c r="P202" s="3">
        <v>0.28000000000000003</v>
      </c>
      <c r="Q202" s="3">
        <v>-0.12</v>
      </c>
      <c r="R202" s="3">
        <v>0.28999999999999998</v>
      </c>
      <c r="S202" s="3">
        <v>32.82</v>
      </c>
      <c r="T202" s="3"/>
      <c r="U202" s="3">
        <v>966</v>
      </c>
      <c r="V202" s="3">
        <v>990</v>
      </c>
      <c r="W202" s="6">
        <v>-5.35</v>
      </c>
      <c r="X202" s="3"/>
      <c r="Y202" s="2"/>
      <c r="Z202" s="2"/>
    </row>
    <row r="203" spans="1:26" ht="15.75" customHeight="1" x14ac:dyDescent="0.25">
      <c r="A203" s="7" t="s">
        <v>208</v>
      </c>
      <c r="B203" s="7">
        <v>202</v>
      </c>
      <c r="C203" s="3" t="s">
        <v>1</v>
      </c>
      <c r="D203" s="3"/>
      <c r="E203" s="3">
        <v>3.1</v>
      </c>
      <c r="F203" s="9">
        <v>0.65</v>
      </c>
      <c r="G203" s="8">
        <v>1184000</v>
      </c>
      <c r="H203" s="8">
        <v>3667</v>
      </c>
      <c r="I203" s="8">
        <v>1072</v>
      </c>
      <c r="J203" s="3"/>
      <c r="K203" s="3">
        <v>0.39</v>
      </c>
      <c r="L203" s="3">
        <v>0.57999999999999996</v>
      </c>
      <c r="M203" s="3">
        <v>0.15</v>
      </c>
      <c r="N203" s="3">
        <v>0</v>
      </c>
      <c r="O203" s="3">
        <v>0.39</v>
      </c>
      <c r="P203" s="3">
        <v>-0.17</v>
      </c>
      <c r="Q203" s="3">
        <v>21.23</v>
      </c>
      <c r="R203" s="3"/>
      <c r="S203" s="3">
        <v>46.28</v>
      </c>
      <c r="T203" s="3"/>
      <c r="U203" s="3"/>
      <c r="V203" s="3"/>
      <c r="W203" s="4"/>
      <c r="X203" s="3"/>
      <c r="Y203" s="2"/>
      <c r="Z203" s="2"/>
    </row>
    <row r="204" spans="1:26" ht="15.75" customHeight="1" x14ac:dyDescent="0.25">
      <c r="A204" s="7" t="s">
        <v>209</v>
      </c>
      <c r="B204" s="7">
        <v>203</v>
      </c>
      <c r="C204" s="3" t="s">
        <v>5</v>
      </c>
      <c r="D204" s="3"/>
      <c r="E204" s="3">
        <v>6.45</v>
      </c>
      <c r="F204" s="4">
        <v>4.88</v>
      </c>
      <c r="G204" s="8">
        <v>1430300</v>
      </c>
      <c r="H204" s="8">
        <v>9208</v>
      </c>
      <c r="I204" s="8">
        <v>6192</v>
      </c>
      <c r="J204" s="3">
        <v>20.09</v>
      </c>
      <c r="K204" s="3">
        <v>5.47</v>
      </c>
      <c r="L204" s="3">
        <v>5.33</v>
      </c>
      <c r="M204" s="3">
        <v>0.12</v>
      </c>
      <c r="N204" s="3">
        <v>0.32</v>
      </c>
      <c r="O204" s="3">
        <v>9.27</v>
      </c>
      <c r="P204" s="3">
        <v>23.22</v>
      </c>
      <c r="Q204" s="3">
        <v>3.8</v>
      </c>
      <c r="R204" s="3">
        <v>6.88</v>
      </c>
      <c r="S204" s="3">
        <v>33.29</v>
      </c>
      <c r="T204" s="3"/>
      <c r="U204" s="3">
        <v>352</v>
      </c>
      <c r="V204" s="3">
        <v>454</v>
      </c>
      <c r="W204" s="9">
        <v>7.63</v>
      </c>
      <c r="X204" s="3"/>
      <c r="Y204" s="2"/>
      <c r="Z204" s="2"/>
    </row>
    <row r="205" spans="1:26" ht="15.75" customHeight="1" x14ac:dyDescent="0.25">
      <c r="A205" s="7" t="s">
        <v>210</v>
      </c>
      <c r="B205" s="7">
        <v>204</v>
      </c>
      <c r="C205" s="3" t="s">
        <v>1</v>
      </c>
      <c r="D205" s="3"/>
      <c r="E205" s="3">
        <v>1.4</v>
      </c>
      <c r="F205" s="9">
        <v>0</v>
      </c>
      <c r="G205" s="8">
        <v>79500</v>
      </c>
      <c r="H205" s="8">
        <v>111</v>
      </c>
      <c r="I205" s="8">
        <v>2118</v>
      </c>
      <c r="J205" s="3">
        <v>33.25</v>
      </c>
      <c r="K205" s="3">
        <v>1.35</v>
      </c>
      <c r="L205" s="3">
        <v>0.92</v>
      </c>
      <c r="M205" s="3"/>
      <c r="N205" s="3">
        <v>0.04</v>
      </c>
      <c r="O205" s="3">
        <v>4.07</v>
      </c>
      <c r="P205" s="3">
        <v>3.9</v>
      </c>
      <c r="Q205" s="3">
        <v>-4.18</v>
      </c>
      <c r="R205" s="3">
        <v>6.79</v>
      </c>
      <c r="S205" s="3">
        <v>22.18</v>
      </c>
      <c r="T205" s="3"/>
      <c r="U205" s="3">
        <v>774</v>
      </c>
      <c r="V205" s="3">
        <v>727</v>
      </c>
      <c r="W205" s="6">
        <v>4.4000000000000004</v>
      </c>
      <c r="X205" s="3"/>
      <c r="Y205" s="2"/>
      <c r="Z205" s="2"/>
    </row>
    <row r="206" spans="1:26" ht="15.75" customHeight="1" x14ac:dyDescent="0.25">
      <c r="A206" s="7" t="s">
        <v>211</v>
      </c>
      <c r="B206" s="7">
        <v>205</v>
      </c>
      <c r="C206" s="3" t="s">
        <v>1</v>
      </c>
      <c r="D206" s="3"/>
      <c r="E206" s="3">
        <v>10.7</v>
      </c>
      <c r="F206" s="3">
        <v>1.9</v>
      </c>
      <c r="G206" s="8">
        <v>22400</v>
      </c>
      <c r="H206" s="3">
        <v>236</v>
      </c>
      <c r="I206" s="8">
        <v>24816</v>
      </c>
      <c r="J206" s="3">
        <v>10.94</v>
      </c>
      <c r="K206" s="3">
        <v>0.78</v>
      </c>
      <c r="L206" s="3">
        <v>2.46</v>
      </c>
      <c r="M206" s="3">
        <v>0.46</v>
      </c>
      <c r="N206" s="3">
        <v>0.98</v>
      </c>
      <c r="O206" s="3">
        <v>7.86</v>
      </c>
      <c r="P206" s="3">
        <v>8.4499999999999993</v>
      </c>
      <c r="Q206" s="3">
        <v>10.35</v>
      </c>
      <c r="R206" s="3">
        <v>3.81</v>
      </c>
      <c r="S206" s="3">
        <v>17.63</v>
      </c>
      <c r="T206" s="3"/>
      <c r="U206" s="3">
        <v>427</v>
      </c>
      <c r="V206" s="3">
        <v>344</v>
      </c>
      <c r="W206" s="6">
        <v>0.2</v>
      </c>
      <c r="X206" s="3"/>
      <c r="Y206" s="2"/>
      <c r="Z206" s="2"/>
    </row>
    <row r="207" spans="1:26" ht="15.75" customHeight="1" x14ac:dyDescent="0.25">
      <c r="A207" s="7" t="s">
        <v>212</v>
      </c>
      <c r="B207" s="7">
        <v>206</v>
      </c>
      <c r="C207" s="3" t="s">
        <v>1</v>
      </c>
      <c r="D207" s="3"/>
      <c r="E207" s="3">
        <v>8.0500000000000007</v>
      </c>
      <c r="F207" s="3">
        <v>8.7799999999999994</v>
      </c>
      <c r="G207" s="8">
        <v>24423000</v>
      </c>
      <c r="H207" s="8">
        <v>193370</v>
      </c>
      <c r="I207" s="8">
        <v>6440</v>
      </c>
      <c r="J207" s="3">
        <v>11.65</v>
      </c>
      <c r="K207" s="3">
        <v>5.33</v>
      </c>
      <c r="L207" s="3">
        <v>1.91</v>
      </c>
      <c r="M207" s="3">
        <v>0.3</v>
      </c>
      <c r="N207" s="3">
        <v>0.69</v>
      </c>
      <c r="O207" s="3">
        <v>17.54</v>
      </c>
      <c r="P207" s="3">
        <v>42.77</v>
      </c>
      <c r="Q207" s="3">
        <v>15.09</v>
      </c>
      <c r="R207" s="3">
        <v>9.19</v>
      </c>
      <c r="S207" s="3">
        <v>35.020000000000003</v>
      </c>
      <c r="T207" s="3"/>
      <c r="U207" s="3">
        <v>178</v>
      </c>
      <c r="V207" s="3">
        <v>207</v>
      </c>
      <c r="W207" s="9">
        <v>0.51</v>
      </c>
      <c r="X207" s="3"/>
      <c r="Y207" s="2"/>
      <c r="Z207" s="2"/>
    </row>
    <row r="208" spans="1:26" ht="15.75" customHeight="1" x14ac:dyDescent="0.25">
      <c r="A208" s="7" t="s">
        <v>213</v>
      </c>
      <c r="B208" s="7">
        <v>207</v>
      </c>
      <c r="C208" s="3" t="s">
        <v>1</v>
      </c>
      <c r="D208" s="3"/>
      <c r="E208" s="3">
        <v>1.34</v>
      </c>
      <c r="F208" s="4">
        <v>0.75</v>
      </c>
      <c r="G208" s="8">
        <v>6400</v>
      </c>
      <c r="H208" s="8">
        <v>9</v>
      </c>
      <c r="I208" s="8">
        <v>779</v>
      </c>
      <c r="J208" s="3"/>
      <c r="K208" s="3">
        <v>0.33</v>
      </c>
      <c r="L208" s="3">
        <v>0.96</v>
      </c>
      <c r="M208" s="3"/>
      <c r="N208" s="3">
        <v>0</v>
      </c>
      <c r="O208" s="3">
        <v>-0.76</v>
      </c>
      <c r="P208" s="3">
        <v>-1.32</v>
      </c>
      <c r="Q208" s="3">
        <v>2.64</v>
      </c>
      <c r="R208" s="3"/>
      <c r="S208" s="3">
        <v>36.15</v>
      </c>
      <c r="T208" s="3"/>
      <c r="U208" s="3"/>
      <c r="V208" s="3"/>
      <c r="W208" s="9"/>
      <c r="X208" s="3"/>
      <c r="Y208" s="2"/>
      <c r="Z208" s="2"/>
    </row>
    <row r="209" spans="1:26" ht="15.75" customHeight="1" x14ac:dyDescent="0.25">
      <c r="A209" s="7" t="s">
        <v>214</v>
      </c>
      <c r="B209" s="7">
        <v>208</v>
      </c>
      <c r="C209" s="3" t="s">
        <v>1</v>
      </c>
      <c r="D209" s="3"/>
      <c r="E209" s="3">
        <v>1.51</v>
      </c>
      <c r="F209" s="4">
        <v>0</v>
      </c>
      <c r="G209" s="8">
        <v>443300</v>
      </c>
      <c r="H209" s="3">
        <v>665</v>
      </c>
      <c r="I209" s="3">
        <v>906</v>
      </c>
      <c r="J209" s="3">
        <v>10.41</v>
      </c>
      <c r="K209" s="3">
        <v>1.28</v>
      </c>
      <c r="L209" s="3">
        <v>0.4</v>
      </c>
      <c r="M209" s="3">
        <v>0.02</v>
      </c>
      <c r="N209" s="3">
        <v>0.15</v>
      </c>
      <c r="O209" s="3">
        <v>11.4</v>
      </c>
      <c r="P209" s="3">
        <v>12.24</v>
      </c>
      <c r="Q209" s="3">
        <v>5.97</v>
      </c>
      <c r="R209" s="3">
        <v>10.6</v>
      </c>
      <c r="S209" s="3">
        <v>35.33</v>
      </c>
      <c r="T209" s="3"/>
      <c r="U209" s="3">
        <v>304</v>
      </c>
      <c r="V209" s="3">
        <v>243</v>
      </c>
      <c r="W209" s="9">
        <v>0.83</v>
      </c>
      <c r="X209" s="3"/>
      <c r="Y209" s="2"/>
      <c r="Z209" s="2"/>
    </row>
    <row r="210" spans="1:26" ht="15.75" customHeight="1" x14ac:dyDescent="0.25">
      <c r="A210" s="7" t="s">
        <v>215</v>
      </c>
      <c r="B210" s="7">
        <v>209</v>
      </c>
      <c r="C210" s="3" t="s">
        <v>1</v>
      </c>
      <c r="D210" s="3"/>
      <c r="E210" s="3">
        <v>0.37</v>
      </c>
      <c r="F210" s="4">
        <v>-2.63</v>
      </c>
      <c r="G210" s="8">
        <v>160300</v>
      </c>
      <c r="H210" s="3">
        <v>61</v>
      </c>
      <c r="I210" s="3">
        <v>209</v>
      </c>
      <c r="J210" s="3"/>
      <c r="K210" s="3">
        <v>0.59</v>
      </c>
      <c r="L210" s="3">
        <v>1.23</v>
      </c>
      <c r="M210" s="3"/>
      <c r="N210" s="3">
        <v>0</v>
      </c>
      <c r="O210" s="3">
        <v>-25.28</v>
      </c>
      <c r="P210" s="3">
        <v>-54</v>
      </c>
      <c r="Q210" s="3">
        <v>-12.24</v>
      </c>
      <c r="R210" s="3"/>
      <c r="S210" s="3">
        <v>74.05</v>
      </c>
      <c r="T210" s="3"/>
      <c r="U210" s="3"/>
      <c r="V210" s="3"/>
      <c r="W210" s="9"/>
      <c r="X210" s="3"/>
      <c r="Y210" s="2"/>
      <c r="Z210" s="2"/>
    </row>
    <row r="211" spans="1:26" ht="15.75" customHeight="1" x14ac:dyDescent="0.25">
      <c r="A211" s="7" t="s">
        <v>216</v>
      </c>
      <c r="B211" s="7">
        <v>210</v>
      </c>
      <c r="C211" s="3" t="s">
        <v>1</v>
      </c>
      <c r="D211" s="3"/>
      <c r="E211" s="3">
        <v>0.42</v>
      </c>
      <c r="F211" s="4">
        <v>-2.33</v>
      </c>
      <c r="G211" s="8">
        <v>234700</v>
      </c>
      <c r="H211" s="3">
        <v>100</v>
      </c>
      <c r="I211" s="3">
        <v>457</v>
      </c>
      <c r="J211" s="3">
        <v>27.61</v>
      </c>
      <c r="K211" s="3">
        <v>0.33</v>
      </c>
      <c r="L211" s="3">
        <v>0.95</v>
      </c>
      <c r="M211" s="3"/>
      <c r="N211" s="3">
        <v>0.02</v>
      </c>
      <c r="O211" s="3">
        <v>0.63</v>
      </c>
      <c r="P211" s="3">
        <v>1.18</v>
      </c>
      <c r="Q211" s="3">
        <v>0.02</v>
      </c>
      <c r="R211" s="3"/>
      <c r="S211" s="3">
        <v>58.69</v>
      </c>
      <c r="T211" s="3"/>
      <c r="U211" s="3">
        <v>824</v>
      </c>
      <c r="V211" s="3">
        <v>863</v>
      </c>
      <c r="W211" s="9">
        <v>0.17</v>
      </c>
      <c r="X211" s="3"/>
      <c r="Y211" s="2"/>
      <c r="Z211" s="2"/>
    </row>
    <row r="212" spans="1:26" ht="15.75" customHeight="1" x14ac:dyDescent="0.25">
      <c r="A212" s="7" t="s">
        <v>217</v>
      </c>
      <c r="B212" s="7">
        <v>211</v>
      </c>
      <c r="C212" s="3" t="s">
        <v>1</v>
      </c>
      <c r="D212" s="3"/>
      <c r="E212" s="3">
        <v>5.25</v>
      </c>
      <c r="F212" s="3">
        <v>-0.94</v>
      </c>
      <c r="G212" s="8">
        <v>95100</v>
      </c>
      <c r="H212" s="3">
        <v>499</v>
      </c>
      <c r="I212" s="8">
        <v>1050</v>
      </c>
      <c r="J212" s="3">
        <v>9.08</v>
      </c>
      <c r="K212" s="3">
        <v>2.2000000000000002</v>
      </c>
      <c r="L212" s="3">
        <v>1.73</v>
      </c>
      <c r="M212" s="3">
        <v>0.18</v>
      </c>
      <c r="N212" s="3">
        <v>0.57999999999999996</v>
      </c>
      <c r="O212" s="3">
        <v>11.8</v>
      </c>
      <c r="P212" s="3">
        <v>24.59</v>
      </c>
      <c r="Q212" s="3">
        <v>3.29</v>
      </c>
      <c r="R212" s="3">
        <v>9.43</v>
      </c>
      <c r="S212" s="3">
        <v>33.61</v>
      </c>
      <c r="T212" s="3"/>
      <c r="U212" s="3">
        <v>132</v>
      </c>
      <c r="V212" s="3">
        <v>192</v>
      </c>
      <c r="W212" s="9">
        <v>0.84</v>
      </c>
      <c r="X212" s="3"/>
      <c r="Y212" s="2"/>
      <c r="Z212" s="2"/>
    </row>
    <row r="213" spans="1:26" ht="15.75" customHeight="1" x14ac:dyDescent="0.25">
      <c r="A213" s="7" t="s">
        <v>218</v>
      </c>
      <c r="B213" s="7">
        <v>212</v>
      </c>
      <c r="C213" s="3" t="s">
        <v>1</v>
      </c>
      <c r="D213" s="3"/>
      <c r="E213" s="3">
        <v>1.38</v>
      </c>
      <c r="F213" s="4">
        <v>1.47</v>
      </c>
      <c r="G213" s="8">
        <v>211400</v>
      </c>
      <c r="H213" s="3">
        <v>289</v>
      </c>
      <c r="I213" s="8">
        <v>414</v>
      </c>
      <c r="J213" s="3">
        <v>15.8</v>
      </c>
      <c r="K213" s="3">
        <v>0.79</v>
      </c>
      <c r="L213" s="3">
        <v>3.75</v>
      </c>
      <c r="M213" s="3">
        <v>0.1</v>
      </c>
      <c r="N213" s="3">
        <v>0.09</v>
      </c>
      <c r="O213" s="3">
        <v>1.32</v>
      </c>
      <c r="P213" s="3">
        <v>4.8899999999999997</v>
      </c>
      <c r="Q213" s="3">
        <v>2.42</v>
      </c>
      <c r="R213" s="3">
        <v>12.5</v>
      </c>
      <c r="S213" s="3">
        <v>74.739999999999995</v>
      </c>
      <c r="T213" s="3"/>
      <c r="U213" s="3">
        <v>609</v>
      </c>
      <c r="V213" s="3">
        <v>718</v>
      </c>
      <c r="W213" s="9">
        <v>1.58</v>
      </c>
      <c r="X213" s="3"/>
      <c r="Y213" s="2"/>
      <c r="Z213" s="2"/>
    </row>
    <row r="214" spans="1:26" ht="15.75" customHeight="1" x14ac:dyDescent="0.25">
      <c r="A214" s="7" t="s">
        <v>219</v>
      </c>
      <c r="B214" s="7">
        <v>213</v>
      </c>
      <c r="C214" s="3" t="s">
        <v>1</v>
      </c>
      <c r="D214" s="3"/>
      <c r="E214" s="3">
        <v>0.18</v>
      </c>
      <c r="F214" s="9">
        <v>0</v>
      </c>
      <c r="G214" s="8">
        <v>6323600</v>
      </c>
      <c r="H214" s="8">
        <v>1138</v>
      </c>
      <c r="I214" s="3">
        <v>972</v>
      </c>
      <c r="J214" s="3"/>
      <c r="K214" s="3">
        <v>0.26</v>
      </c>
      <c r="L214" s="3">
        <v>0.61</v>
      </c>
      <c r="M214" s="3"/>
      <c r="N214" s="3">
        <v>0</v>
      </c>
      <c r="O214" s="3">
        <v>-3.72</v>
      </c>
      <c r="P214" s="3">
        <v>-7.4</v>
      </c>
      <c r="Q214" s="3">
        <v>-12.01</v>
      </c>
      <c r="R214" s="3"/>
      <c r="S214" s="3">
        <v>82.96</v>
      </c>
      <c r="T214" s="3"/>
      <c r="U214" s="3"/>
      <c r="V214" s="3"/>
      <c r="W214" s="6"/>
      <c r="X214" s="3"/>
      <c r="Y214" s="2"/>
      <c r="Z214" s="2"/>
    </row>
    <row r="215" spans="1:26" ht="15.75" customHeight="1" x14ac:dyDescent="0.25">
      <c r="A215" s="7" t="s">
        <v>220</v>
      </c>
      <c r="B215" s="7">
        <v>214</v>
      </c>
      <c r="C215" s="3" t="s">
        <v>5</v>
      </c>
      <c r="D215" s="3"/>
      <c r="E215" s="3">
        <v>0.47</v>
      </c>
      <c r="F215" s="4">
        <v>0</v>
      </c>
      <c r="G215" s="8">
        <v>656800</v>
      </c>
      <c r="H215" s="8">
        <v>313</v>
      </c>
      <c r="I215" s="3">
        <v>527</v>
      </c>
      <c r="J215" s="3"/>
      <c r="K215" s="3">
        <v>0.39</v>
      </c>
      <c r="L215" s="3">
        <v>0.17</v>
      </c>
      <c r="M215" s="3"/>
      <c r="N215" s="3">
        <v>0</v>
      </c>
      <c r="O215" s="3">
        <v>-2.4</v>
      </c>
      <c r="P215" s="3">
        <v>-3.24</v>
      </c>
      <c r="Q215" s="3">
        <v>-14.83</v>
      </c>
      <c r="R215" s="3"/>
      <c r="S215" s="3">
        <v>71.81</v>
      </c>
      <c r="T215" s="3"/>
      <c r="U215" s="3"/>
      <c r="V215" s="3"/>
      <c r="W215" s="9"/>
      <c r="X215" s="3"/>
      <c r="Y215" s="2"/>
      <c r="Z215" s="2"/>
    </row>
    <row r="216" spans="1:26" ht="15.75" customHeight="1" x14ac:dyDescent="0.25">
      <c r="A216" s="7" t="s">
        <v>221</v>
      </c>
      <c r="B216" s="7">
        <v>215</v>
      </c>
      <c r="C216" s="3" t="s">
        <v>1</v>
      </c>
      <c r="D216" s="3"/>
      <c r="E216" s="3">
        <v>11.9</v>
      </c>
      <c r="F216" s="4">
        <v>-0.83</v>
      </c>
      <c r="G216" s="8">
        <v>1926800</v>
      </c>
      <c r="H216" s="8">
        <v>23205</v>
      </c>
      <c r="I216" s="8">
        <v>14920</v>
      </c>
      <c r="J216" s="3">
        <v>12.71</v>
      </c>
      <c r="K216" s="3">
        <v>1.08</v>
      </c>
      <c r="L216" s="3">
        <v>0.43</v>
      </c>
      <c r="M216" s="3">
        <v>0.2</v>
      </c>
      <c r="N216" s="3">
        <v>0.94</v>
      </c>
      <c r="O216" s="3">
        <v>7.99</v>
      </c>
      <c r="P216" s="3">
        <v>8.81</v>
      </c>
      <c r="Q216" s="3">
        <v>7.44</v>
      </c>
      <c r="R216" s="3">
        <v>1.67</v>
      </c>
      <c r="S216" s="3">
        <v>57.84</v>
      </c>
      <c r="T216" s="3"/>
      <c r="U216" s="3">
        <v>451</v>
      </c>
      <c r="V216" s="3">
        <v>375</v>
      </c>
      <c r="W216" s="9">
        <v>2.75</v>
      </c>
      <c r="X216" s="3"/>
      <c r="Y216" s="2"/>
      <c r="Z216" s="2"/>
    </row>
    <row r="217" spans="1:26" ht="15.75" customHeight="1" x14ac:dyDescent="0.25">
      <c r="A217" s="7" t="s">
        <v>222</v>
      </c>
      <c r="B217" s="7">
        <v>216</v>
      </c>
      <c r="C217" s="3" t="s">
        <v>1</v>
      </c>
      <c r="D217" s="3"/>
      <c r="E217" s="3">
        <v>8.8000000000000007</v>
      </c>
      <c r="F217" s="4">
        <v>0</v>
      </c>
      <c r="G217" s="8">
        <v>161400</v>
      </c>
      <c r="H217" s="8">
        <v>1416</v>
      </c>
      <c r="I217" s="8">
        <v>9008</v>
      </c>
      <c r="J217" s="3"/>
      <c r="K217" s="3">
        <v>0.96</v>
      </c>
      <c r="L217" s="3">
        <v>0.34</v>
      </c>
      <c r="M217" s="3">
        <v>0.2</v>
      </c>
      <c r="N217" s="3">
        <v>0</v>
      </c>
      <c r="O217" s="3">
        <v>1.67</v>
      </c>
      <c r="P217" s="3">
        <v>-0.12</v>
      </c>
      <c r="Q217" s="3">
        <v>-1.1399999999999999</v>
      </c>
      <c r="R217" s="3">
        <v>3.98</v>
      </c>
      <c r="S217" s="3">
        <v>27.69</v>
      </c>
      <c r="T217" s="3"/>
      <c r="U217" s="3"/>
      <c r="V217" s="3"/>
      <c r="W217" s="6"/>
      <c r="X217" s="3"/>
      <c r="Y217" s="2"/>
      <c r="Z217" s="2"/>
    </row>
    <row r="218" spans="1:26" ht="15.75" customHeight="1" x14ac:dyDescent="0.25">
      <c r="A218" s="7" t="s">
        <v>223</v>
      </c>
      <c r="B218" s="7">
        <v>217</v>
      </c>
      <c r="C218" s="3" t="s">
        <v>1</v>
      </c>
      <c r="D218" s="3"/>
      <c r="E218" s="3">
        <v>2.02</v>
      </c>
      <c r="F218" s="4">
        <v>0</v>
      </c>
      <c r="G218" s="8">
        <v>129100</v>
      </c>
      <c r="H218" s="8">
        <v>261</v>
      </c>
      <c r="I218" s="8">
        <v>834</v>
      </c>
      <c r="J218" s="3">
        <v>8.32</v>
      </c>
      <c r="K218" s="3">
        <v>1.1200000000000001</v>
      </c>
      <c r="L218" s="3">
        <v>0.28999999999999998</v>
      </c>
      <c r="M218" s="3"/>
      <c r="N218" s="3">
        <v>0.24</v>
      </c>
      <c r="O218" s="3">
        <v>11.82</v>
      </c>
      <c r="P218" s="3">
        <v>11.8</v>
      </c>
      <c r="Q218" s="3">
        <v>8.4499999999999993</v>
      </c>
      <c r="R218" s="3"/>
      <c r="S218" s="3">
        <v>40.54</v>
      </c>
      <c r="T218" s="3"/>
      <c r="U218" s="3">
        <v>250</v>
      </c>
      <c r="V218" s="3">
        <v>167</v>
      </c>
      <c r="W218" s="9">
        <v>1.54</v>
      </c>
      <c r="X218" s="3"/>
      <c r="Y218" s="2"/>
      <c r="Z218" s="2"/>
    </row>
    <row r="219" spans="1:26" ht="15.75" customHeight="1" x14ac:dyDescent="0.25">
      <c r="A219" s="7" t="s">
        <v>224</v>
      </c>
      <c r="B219" s="7">
        <v>218</v>
      </c>
      <c r="C219" s="3" t="s">
        <v>1</v>
      </c>
      <c r="D219" s="3"/>
      <c r="E219" s="3">
        <v>0.09</v>
      </c>
      <c r="F219" s="4">
        <v>0</v>
      </c>
      <c r="G219" s="8">
        <v>1079600</v>
      </c>
      <c r="H219" s="8">
        <v>87</v>
      </c>
      <c r="I219" s="8">
        <v>2294</v>
      </c>
      <c r="J219" s="3"/>
      <c r="K219" s="3">
        <v>0.18</v>
      </c>
      <c r="L219" s="3">
        <v>0.19</v>
      </c>
      <c r="M219" s="3"/>
      <c r="N219" s="3">
        <v>0</v>
      </c>
      <c r="O219" s="3">
        <v>-6.86</v>
      </c>
      <c r="P219" s="3">
        <v>-10.050000000000001</v>
      </c>
      <c r="Q219" s="3">
        <v>-9.1</v>
      </c>
      <c r="R219" s="3"/>
      <c r="S219" s="3">
        <v>30.91</v>
      </c>
      <c r="T219" s="3"/>
      <c r="U219" s="3"/>
      <c r="V219" s="3"/>
      <c r="W219" s="6"/>
      <c r="X219" s="3"/>
      <c r="Y219" s="2"/>
      <c r="Z219" s="2"/>
    </row>
    <row r="220" spans="1:26" ht="15.75" customHeight="1" x14ac:dyDescent="0.25">
      <c r="A220" s="7" t="s">
        <v>225</v>
      </c>
      <c r="B220" s="7">
        <v>219</v>
      </c>
      <c r="C220" s="3" t="s">
        <v>1</v>
      </c>
      <c r="D220" s="3"/>
      <c r="E220" s="3">
        <v>3.12</v>
      </c>
      <c r="F220" s="3">
        <v>0</v>
      </c>
      <c r="G220" s="8">
        <v>651000</v>
      </c>
      <c r="H220" s="8">
        <v>2046</v>
      </c>
      <c r="I220" s="8">
        <v>4760</v>
      </c>
      <c r="J220" s="3"/>
      <c r="K220" s="3">
        <v>0.89</v>
      </c>
      <c r="L220" s="3">
        <v>1.27</v>
      </c>
      <c r="M220" s="3"/>
      <c r="N220" s="3">
        <v>0</v>
      </c>
      <c r="O220" s="3">
        <v>-0.87</v>
      </c>
      <c r="P220" s="3">
        <v>-3.57</v>
      </c>
      <c r="Q220" s="3">
        <v>-5.59</v>
      </c>
      <c r="R220" s="3"/>
      <c r="S220" s="3">
        <v>35.590000000000003</v>
      </c>
      <c r="T220" s="3"/>
      <c r="U220" s="3"/>
      <c r="V220" s="3"/>
      <c r="W220" s="9"/>
      <c r="X220" s="3"/>
      <c r="Y220" s="2"/>
      <c r="Z220" s="2"/>
    </row>
    <row r="221" spans="1:26" ht="15.75" customHeight="1" x14ac:dyDescent="0.25">
      <c r="A221" s="7" t="s">
        <v>226</v>
      </c>
      <c r="B221" s="7">
        <v>220</v>
      </c>
      <c r="C221" s="3" t="s">
        <v>1</v>
      </c>
      <c r="D221" s="3"/>
      <c r="E221" s="3">
        <v>2.16</v>
      </c>
      <c r="F221" s="4">
        <v>0</v>
      </c>
      <c r="G221" s="8">
        <v>32500</v>
      </c>
      <c r="H221" s="8">
        <v>68</v>
      </c>
      <c r="I221" s="8">
        <v>14040</v>
      </c>
      <c r="J221" s="3">
        <v>9.89</v>
      </c>
      <c r="K221" s="3">
        <v>1.05</v>
      </c>
      <c r="L221" s="3">
        <v>1.1100000000000001</v>
      </c>
      <c r="M221" s="3"/>
      <c r="N221" s="3">
        <v>0.22</v>
      </c>
      <c r="O221" s="3">
        <v>7.4</v>
      </c>
      <c r="P221" s="3">
        <v>11.26</v>
      </c>
      <c r="Q221" s="3">
        <v>55.6</v>
      </c>
      <c r="R221" s="3"/>
      <c r="S221" s="3">
        <v>5.09</v>
      </c>
      <c r="T221" s="3"/>
      <c r="U221" s="3">
        <v>317</v>
      </c>
      <c r="V221" s="3">
        <v>326</v>
      </c>
      <c r="W221" s="9">
        <v>0.44</v>
      </c>
      <c r="X221" s="3"/>
      <c r="Y221" s="2"/>
      <c r="Z221" s="2"/>
    </row>
    <row r="222" spans="1:26" ht="15.75" customHeight="1" x14ac:dyDescent="0.25">
      <c r="A222" s="7" t="s">
        <v>227</v>
      </c>
      <c r="B222" s="7">
        <v>221</v>
      </c>
      <c r="C222" s="3" t="s">
        <v>1</v>
      </c>
      <c r="D222" s="3"/>
      <c r="E222" s="3">
        <v>19.2</v>
      </c>
      <c r="F222" s="9">
        <v>-2.04</v>
      </c>
      <c r="G222" s="8">
        <v>7518200</v>
      </c>
      <c r="H222" s="8">
        <v>145235</v>
      </c>
      <c r="I222" s="8">
        <v>84511</v>
      </c>
      <c r="J222" s="3">
        <v>39.22</v>
      </c>
      <c r="K222" s="3">
        <v>5.23</v>
      </c>
      <c r="L222" s="3">
        <v>1.1200000000000001</v>
      </c>
      <c r="M222" s="3">
        <v>0.21</v>
      </c>
      <c r="N222" s="3">
        <v>0.49</v>
      </c>
      <c r="O222" s="3">
        <v>8.9700000000000006</v>
      </c>
      <c r="P222" s="3">
        <v>13.87</v>
      </c>
      <c r="Q222" s="3">
        <v>8.0500000000000007</v>
      </c>
      <c r="R222" s="3">
        <v>1</v>
      </c>
      <c r="S222" s="3">
        <v>30.96</v>
      </c>
      <c r="T222" s="3"/>
      <c r="U222" s="3">
        <v>552</v>
      </c>
      <c r="V222" s="3">
        <v>566</v>
      </c>
      <c r="W222" s="9">
        <v>1.47</v>
      </c>
      <c r="X222" s="3"/>
      <c r="Y222" s="2"/>
      <c r="Z222" s="2"/>
    </row>
    <row r="223" spans="1:26" ht="15.75" customHeight="1" x14ac:dyDescent="0.25">
      <c r="A223" s="7" t="s">
        <v>228</v>
      </c>
      <c r="B223" s="7">
        <v>222</v>
      </c>
      <c r="C223" s="3" t="s">
        <v>1</v>
      </c>
      <c r="D223" s="3"/>
      <c r="E223" s="3">
        <v>1</v>
      </c>
      <c r="F223" s="4">
        <v>-0.99</v>
      </c>
      <c r="G223" s="8">
        <v>1296900</v>
      </c>
      <c r="H223" s="8">
        <v>1305</v>
      </c>
      <c r="I223" s="8">
        <v>1899</v>
      </c>
      <c r="J223" s="3"/>
      <c r="K223" s="3">
        <v>1.82</v>
      </c>
      <c r="L223" s="3">
        <v>0.46</v>
      </c>
      <c r="M223" s="3"/>
      <c r="N223" s="3">
        <v>0</v>
      </c>
      <c r="O223" s="3">
        <v>-2.93</v>
      </c>
      <c r="P223" s="3">
        <v>-4.62</v>
      </c>
      <c r="Q223" s="3">
        <v>-2.21</v>
      </c>
      <c r="R223" s="3"/>
      <c r="S223" s="3">
        <v>58.16</v>
      </c>
      <c r="T223" s="3"/>
      <c r="U223" s="3"/>
      <c r="V223" s="3"/>
      <c r="W223" s="6"/>
      <c r="X223" s="3"/>
      <c r="Y223" s="2"/>
      <c r="Z223" s="2"/>
    </row>
    <row r="224" spans="1:26" ht="15.75" customHeight="1" x14ac:dyDescent="0.25">
      <c r="A224" s="7" t="s">
        <v>229</v>
      </c>
      <c r="B224" s="7">
        <v>223</v>
      </c>
      <c r="C224" s="3" t="s">
        <v>5</v>
      </c>
      <c r="D224" s="3"/>
      <c r="E224" s="3">
        <v>6.55</v>
      </c>
      <c r="F224" s="9">
        <v>-9.66</v>
      </c>
      <c r="G224" s="8">
        <v>148000</v>
      </c>
      <c r="H224" s="8">
        <v>976</v>
      </c>
      <c r="I224" s="8">
        <v>15220</v>
      </c>
      <c r="J224" s="3">
        <v>8.69</v>
      </c>
      <c r="K224" s="3">
        <v>0.88</v>
      </c>
      <c r="L224" s="3">
        <v>1.82</v>
      </c>
      <c r="M224" s="3">
        <v>0.48</v>
      </c>
      <c r="N224" s="3">
        <v>0.75</v>
      </c>
      <c r="O224" s="3"/>
      <c r="P224" s="3"/>
      <c r="Q224" s="3"/>
      <c r="R224" s="3">
        <v>6.62</v>
      </c>
      <c r="S224" s="3"/>
      <c r="T224" s="3"/>
      <c r="U224" s="3"/>
      <c r="V224" s="3"/>
      <c r="W224" s="9">
        <v>0.22</v>
      </c>
      <c r="X224" s="3"/>
      <c r="Y224" s="2"/>
      <c r="Z224" s="2"/>
    </row>
    <row r="225" spans="1:26" ht="15.75" customHeight="1" x14ac:dyDescent="0.25">
      <c r="A225" s="7" t="s">
        <v>230</v>
      </c>
      <c r="B225" s="7">
        <v>224</v>
      </c>
      <c r="C225" s="3" t="s">
        <v>1</v>
      </c>
      <c r="D225" s="3"/>
      <c r="E225" s="3">
        <v>1.35</v>
      </c>
      <c r="F225" s="4">
        <v>-5.59</v>
      </c>
      <c r="G225" s="8">
        <v>81600</v>
      </c>
      <c r="H225" s="3">
        <v>111</v>
      </c>
      <c r="I225" s="8">
        <v>810</v>
      </c>
      <c r="J225" s="3"/>
      <c r="K225" s="3">
        <v>1.31</v>
      </c>
      <c r="L225" s="3">
        <v>0.66</v>
      </c>
      <c r="M225" s="3"/>
      <c r="N225" s="3">
        <v>0</v>
      </c>
      <c r="O225" s="3">
        <v>-20.96</v>
      </c>
      <c r="P225" s="3">
        <v>-25.48</v>
      </c>
      <c r="Q225" s="3">
        <v>-236.78</v>
      </c>
      <c r="R225" s="3">
        <v>12.59</v>
      </c>
      <c r="S225" s="3">
        <v>40.15</v>
      </c>
      <c r="T225" s="3"/>
      <c r="U225" s="3"/>
      <c r="V225" s="3"/>
      <c r="W225" s="9"/>
      <c r="X225" s="3"/>
      <c r="Y225" s="2"/>
      <c r="Z225" s="2"/>
    </row>
    <row r="226" spans="1:26" ht="15.75" customHeight="1" x14ac:dyDescent="0.25">
      <c r="A226" s="7" t="s">
        <v>231</v>
      </c>
      <c r="B226" s="7">
        <v>225</v>
      </c>
      <c r="C226" s="3" t="s">
        <v>1</v>
      </c>
      <c r="D226" s="3"/>
      <c r="E226" s="3">
        <v>63</v>
      </c>
      <c r="F226" s="4">
        <v>-2.33</v>
      </c>
      <c r="G226" s="8">
        <v>6394000</v>
      </c>
      <c r="H226" s="8">
        <v>408856</v>
      </c>
      <c r="I226" s="8">
        <v>177643</v>
      </c>
      <c r="J226" s="3">
        <v>32.22</v>
      </c>
      <c r="K226" s="3">
        <v>1.78</v>
      </c>
      <c r="L226" s="3">
        <v>1.41</v>
      </c>
      <c r="M226" s="3">
        <v>0.5</v>
      </c>
      <c r="N226" s="3">
        <v>1.96</v>
      </c>
      <c r="O226" s="3">
        <v>4.99</v>
      </c>
      <c r="P226" s="3">
        <v>8.6300000000000008</v>
      </c>
      <c r="Q226" s="3">
        <v>9.3800000000000008</v>
      </c>
      <c r="R226" s="3">
        <v>1.65</v>
      </c>
      <c r="S226" s="3">
        <v>24.74</v>
      </c>
      <c r="T226" s="3"/>
      <c r="U226" s="3">
        <v>644</v>
      </c>
      <c r="V226" s="3">
        <v>686</v>
      </c>
      <c r="W226" s="9">
        <v>1.5</v>
      </c>
      <c r="X226" s="3"/>
      <c r="Y226" s="2"/>
      <c r="Z226" s="2"/>
    </row>
    <row r="227" spans="1:26" ht="15.75" customHeight="1" x14ac:dyDescent="0.25">
      <c r="A227" s="7" t="s">
        <v>232</v>
      </c>
      <c r="B227" s="7">
        <v>226</v>
      </c>
      <c r="C227" s="3" t="s">
        <v>1</v>
      </c>
      <c r="D227" s="3"/>
      <c r="E227" s="3">
        <v>9.6</v>
      </c>
      <c r="F227" s="9">
        <v>0</v>
      </c>
      <c r="G227" s="8">
        <v>1000</v>
      </c>
      <c r="H227" s="8">
        <v>10</v>
      </c>
      <c r="I227" s="8">
        <v>7872</v>
      </c>
      <c r="J227" s="3">
        <v>29.83</v>
      </c>
      <c r="K227" s="3">
        <v>7.5</v>
      </c>
      <c r="L227" s="3">
        <v>2.61</v>
      </c>
      <c r="M227" s="3"/>
      <c r="N227" s="3">
        <v>0.32</v>
      </c>
      <c r="O227" s="3">
        <v>9.73</v>
      </c>
      <c r="P227" s="3">
        <v>24.57</v>
      </c>
      <c r="Q227" s="3">
        <v>2.13</v>
      </c>
      <c r="R227" s="3">
        <v>3.13</v>
      </c>
      <c r="S227" s="3">
        <v>20.57</v>
      </c>
      <c r="T227" s="3"/>
      <c r="U227" s="3">
        <v>401</v>
      </c>
      <c r="V227" s="3">
        <v>500</v>
      </c>
      <c r="W227" s="6">
        <v>0.06</v>
      </c>
      <c r="X227" s="3"/>
      <c r="Y227" s="2"/>
      <c r="Z227" s="2"/>
    </row>
    <row r="228" spans="1:26" ht="15.75" customHeight="1" x14ac:dyDescent="0.25">
      <c r="A228" s="7" t="s">
        <v>233</v>
      </c>
      <c r="B228" s="7">
        <v>227</v>
      </c>
      <c r="C228" s="3" t="s">
        <v>1</v>
      </c>
      <c r="D228" s="3"/>
      <c r="E228" s="3">
        <v>0.51</v>
      </c>
      <c r="F228" s="4">
        <v>0</v>
      </c>
      <c r="G228" s="8">
        <v>284700</v>
      </c>
      <c r="H228" s="3">
        <v>145</v>
      </c>
      <c r="I228" s="8">
        <v>1844</v>
      </c>
      <c r="J228" s="3"/>
      <c r="K228" s="3">
        <v>0.52</v>
      </c>
      <c r="L228" s="3">
        <v>2.91</v>
      </c>
      <c r="M228" s="3"/>
      <c r="N228" s="3">
        <v>0</v>
      </c>
      <c r="O228" s="3">
        <v>-1.41</v>
      </c>
      <c r="P228" s="3">
        <v>-15.38</v>
      </c>
      <c r="Q228" s="3">
        <v>-73.510000000000005</v>
      </c>
      <c r="R228" s="3"/>
      <c r="S228" s="3">
        <v>36.35</v>
      </c>
      <c r="T228" s="3"/>
      <c r="U228" s="3"/>
      <c r="V228" s="3"/>
      <c r="W228" s="9"/>
      <c r="X228" s="3"/>
      <c r="Y228" s="2"/>
      <c r="Z228" s="2"/>
    </row>
    <row r="229" spans="1:26" ht="15.75" customHeight="1" x14ac:dyDescent="0.25">
      <c r="A229" s="7" t="s">
        <v>234</v>
      </c>
      <c r="B229" s="7">
        <v>228</v>
      </c>
      <c r="C229" s="3" t="s">
        <v>1</v>
      </c>
      <c r="D229" s="3"/>
      <c r="E229" s="3">
        <v>1.1200000000000001</v>
      </c>
      <c r="F229" s="9">
        <v>3.7</v>
      </c>
      <c r="G229" s="8">
        <v>135800</v>
      </c>
      <c r="H229" s="3">
        <v>151</v>
      </c>
      <c r="I229" s="8">
        <v>916</v>
      </c>
      <c r="J229" s="3">
        <v>76.87</v>
      </c>
      <c r="K229" s="3">
        <v>1.22</v>
      </c>
      <c r="L229" s="3">
        <v>0.39</v>
      </c>
      <c r="M229" s="3"/>
      <c r="N229" s="3">
        <v>0.01</v>
      </c>
      <c r="O229" s="3">
        <v>2.78</v>
      </c>
      <c r="P229" s="3">
        <v>1.59</v>
      </c>
      <c r="Q229" s="3">
        <v>4.57</v>
      </c>
      <c r="R229" s="3"/>
      <c r="S229" s="3">
        <v>48.66</v>
      </c>
      <c r="T229" s="3"/>
      <c r="U229" s="3">
        <v>906</v>
      </c>
      <c r="V229" s="3">
        <v>867</v>
      </c>
      <c r="W229" s="9">
        <v>-0.76</v>
      </c>
      <c r="X229" s="3"/>
      <c r="Y229" s="2"/>
      <c r="Z229" s="2"/>
    </row>
    <row r="230" spans="1:26" ht="15.75" customHeight="1" x14ac:dyDescent="0.25">
      <c r="A230" s="7" t="s">
        <v>235</v>
      </c>
      <c r="B230" s="7">
        <v>229</v>
      </c>
      <c r="C230" s="3" t="s">
        <v>5</v>
      </c>
      <c r="D230" s="3"/>
      <c r="E230" s="3">
        <v>1.3</v>
      </c>
      <c r="F230" s="4">
        <v>-2.99</v>
      </c>
      <c r="G230" s="8">
        <v>178000</v>
      </c>
      <c r="H230" s="8">
        <v>238</v>
      </c>
      <c r="I230" s="3">
        <v>325</v>
      </c>
      <c r="J230" s="3">
        <v>76.23</v>
      </c>
      <c r="K230" s="3">
        <v>1.4</v>
      </c>
      <c r="L230" s="3">
        <v>0.17</v>
      </c>
      <c r="M230" s="3"/>
      <c r="N230" s="3">
        <v>0.02</v>
      </c>
      <c r="O230" s="3">
        <v>2.27</v>
      </c>
      <c r="P230" s="3">
        <v>1.81</v>
      </c>
      <c r="Q230" s="3">
        <v>2.0299999999999998</v>
      </c>
      <c r="R230" s="3">
        <v>2.69</v>
      </c>
      <c r="S230" s="3">
        <v>36</v>
      </c>
      <c r="T230" s="3"/>
      <c r="U230" s="3">
        <v>898</v>
      </c>
      <c r="V230" s="3">
        <v>887</v>
      </c>
      <c r="W230" s="4">
        <v>-6.52</v>
      </c>
      <c r="X230" s="3"/>
      <c r="Y230" s="2"/>
      <c r="Z230" s="2"/>
    </row>
    <row r="231" spans="1:26" ht="15.75" customHeight="1" x14ac:dyDescent="0.25">
      <c r="A231" s="7" t="s">
        <v>236</v>
      </c>
      <c r="B231" s="7">
        <v>230</v>
      </c>
      <c r="C231" s="3" t="s">
        <v>1</v>
      </c>
      <c r="D231" s="3" t="s">
        <v>6</v>
      </c>
      <c r="E231" s="3">
        <v>0.09</v>
      </c>
      <c r="F231" s="4">
        <v>0</v>
      </c>
      <c r="G231" s="8">
        <v>0</v>
      </c>
      <c r="H231" s="3">
        <v>0</v>
      </c>
      <c r="I231" s="3">
        <v>617</v>
      </c>
      <c r="J231" s="3"/>
      <c r="K231" s="3"/>
      <c r="L231" s="3">
        <v>1.62</v>
      </c>
      <c r="M231" s="3"/>
      <c r="N231" s="3">
        <v>0</v>
      </c>
      <c r="O231" s="3">
        <v>8.02</v>
      </c>
      <c r="P231" s="3">
        <v>84.64</v>
      </c>
      <c r="Q231" s="3">
        <v>-8.27</v>
      </c>
      <c r="R231" s="3"/>
      <c r="S231" s="3">
        <v>26.08</v>
      </c>
      <c r="T231" s="3"/>
      <c r="U231" s="3"/>
      <c r="V231" s="3"/>
      <c r="W231" s="4"/>
      <c r="X231" s="3"/>
      <c r="Y231" s="2"/>
      <c r="Z231" s="2"/>
    </row>
    <row r="232" spans="1:26" ht="15.75" customHeight="1" x14ac:dyDescent="0.25">
      <c r="A232" s="7" t="s">
        <v>237</v>
      </c>
      <c r="B232" s="7">
        <v>231</v>
      </c>
      <c r="C232" s="3" t="s">
        <v>1</v>
      </c>
      <c r="D232" s="3"/>
      <c r="E232" s="3">
        <v>0.68</v>
      </c>
      <c r="F232" s="3">
        <v>3.03</v>
      </c>
      <c r="G232" s="8">
        <v>741900</v>
      </c>
      <c r="H232" s="3">
        <v>495</v>
      </c>
      <c r="I232" s="3">
        <v>653</v>
      </c>
      <c r="J232" s="3">
        <v>6.72</v>
      </c>
      <c r="K232" s="3">
        <v>0.89</v>
      </c>
      <c r="L232" s="3">
        <v>0.42</v>
      </c>
      <c r="M232" s="3"/>
      <c r="N232" s="3">
        <v>0.1</v>
      </c>
      <c r="O232" s="3">
        <v>12.64</v>
      </c>
      <c r="P232" s="3">
        <v>14.53</v>
      </c>
      <c r="Q232" s="3">
        <v>4.53</v>
      </c>
      <c r="R232" s="3">
        <v>7.58</v>
      </c>
      <c r="S232" s="3">
        <v>24.75</v>
      </c>
      <c r="T232" s="3"/>
      <c r="U232" s="3">
        <v>171</v>
      </c>
      <c r="V232" s="3">
        <v>122</v>
      </c>
      <c r="W232" s="9"/>
      <c r="X232" s="3"/>
      <c r="Y232" s="2"/>
      <c r="Z232" s="2"/>
    </row>
    <row r="233" spans="1:26" ht="15.75" customHeight="1" x14ac:dyDescent="0.25">
      <c r="A233" s="7" t="s">
        <v>238</v>
      </c>
      <c r="B233" s="7">
        <v>232</v>
      </c>
      <c r="C233" s="3" t="s">
        <v>1</v>
      </c>
      <c r="D233" s="3"/>
      <c r="E233" s="3">
        <v>31.25</v>
      </c>
      <c r="F233" s="3">
        <v>-0.79</v>
      </c>
      <c r="G233" s="8">
        <v>24010600</v>
      </c>
      <c r="H233" s="8">
        <v>763116</v>
      </c>
      <c r="I233" s="8">
        <v>333328</v>
      </c>
      <c r="J233" s="3">
        <v>106.03</v>
      </c>
      <c r="K233" s="3">
        <v>13.59</v>
      </c>
      <c r="L233" s="3">
        <v>4.9000000000000004</v>
      </c>
      <c r="M233" s="3">
        <v>1.3</v>
      </c>
      <c r="N233" s="3">
        <v>0.28999999999999998</v>
      </c>
      <c r="O233" s="3">
        <v>5.97</v>
      </c>
      <c r="P233" s="3">
        <v>11.24</v>
      </c>
      <c r="Q233" s="3">
        <v>8.75</v>
      </c>
      <c r="R233" s="3">
        <v>0.75</v>
      </c>
      <c r="S233" s="3">
        <v>26.71</v>
      </c>
      <c r="T233" s="3"/>
      <c r="U233" s="3">
        <v>672</v>
      </c>
      <c r="V233" s="3">
        <v>741</v>
      </c>
      <c r="W233" s="9">
        <v>4.32</v>
      </c>
      <c r="X233" s="3"/>
      <c r="Y233" s="2"/>
      <c r="Z233" s="2"/>
    </row>
    <row r="234" spans="1:26" ht="15.75" customHeight="1" x14ac:dyDescent="0.25">
      <c r="A234" s="7" t="s">
        <v>239</v>
      </c>
      <c r="B234" s="7">
        <v>233</v>
      </c>
      <c r="C234" s="3" t="s">
        <v>1</v>
      </c>
      <c r="D234" s="3"/>
      <c r="E234" s="3">
        <v>2.36</v>
      </c>
      <c r="F234" s="4">
        <v>3.51</v>
      </c>
      <c r="G234" s="8">
        <v>83790700</v>
      </c>
      <c r="H234" s="8">
        <v>197565</v>
      </c>
      <c r="I234" s="8">
        <v>20963</v>
      </c>
      <c r="J234" s="3">
        <v>9.41</v>
      </c>
      <c r="K234" s="3">
        <v>2.17</v>
      </c>
      <c r="L234" s="3">
        <v>3.2</v>
      </c>
      <c r="M234" s="3">
        <v>0.14000000000000001</v>
      </c>
      <c r="N234" s="3">
        <v>0.25</v>
      </c>
      <c r="O234" s="3">
        <v>8.01</v>
      </c>
      <c r="P234" s="3">
        <v>23.2</v>
      </c>
      <c r="Q234" s="3">
        <v>20.09</v>
      </c>
      <c r="R234" s="3">
        <v>5.96</v>
      </c>
      <c r="S234" s="3">
        <v>44.03</v>
      </c>
      <c r="T234" s="3"/>
      <c r="U234" s="3">
        <v>154</v>
      </c>
      <c r="V234" s="3">
        <v>289</v>
      </c>
      <c r="W234" s="6">
        <v>0.23</v>
      </c>
      <c r="X234" s="3"/>
      <c r="Y234" s="2"/>
      <c r="Z234" s="2"/>
    </row>
    <row r="235" spans="1:26" ht="15.75" customHeight="1" x14ac:dyDescent="0.25">
      <c r="A235" s="7" t="s">
        <v>240</v>
      </c>
      <c r="B235" s="7">
        <v>234</v>
      </c>
      <c r="C235" s="3" t="s">
        <v>5</v>
      </c>
      <c r="D235" s="3"/>
      <c r="E235" s="3">
        <v>212</v>
      </c>
      <c r="F235" s="4">
        <v>0</v>
      </c>
      <c r="G235" s="8">
        <v>0</v>
      </c>
      <c r="H235" s="8">
        <v>0</v>
      </c>
      <c r="I235" s="8">
        <v>1569</v>
      </c>
      <c r="J235" s="3"/>
      <c r="K235" s="3">
        <v>0.44</v>
      </c>
      <c r="L235" s="3">
        <v>0.83</v>
      </c>
      <c r="M235" s="3"/>
      <c r="N235" s="3">
        <v>0</v>
      </c>
      <c r="O235" s="3">
        <v>-1.44</v>
      </c>
      <c r="P235" s="3">
        <v>-4.1399999999999997</v>
      </c>
      <c r="Q235" s="3">
        <v>-9.4600000000000009</v>
      </c>
      <c r="R235" s="3"/>
      <c r="S235" s="3">
        <v>25.59</v>
      </c>
      <c r="T235" s="3"/>
      <c r="U235" s="3"/>
      <c r="V235" s="3"/>
      <c r="W235" s="9"/>
      <c r="X235" s="3"/>
      <c r="Y235" s="2"/>
      <c r="Z235" s="2"/>
    </row>
    <row r="236" spans="1:26" ht="15.75" customHeight="1" x14ac:dyDescent="0.25">
      <c r="A236" s="7" t="s">
        <v>241</v>
      </c>
      <c r="B236" s="7">
        <v>235</v>
      </c>
      <c r="C236" s="3" t="s">
        <v>1</v>
      </c>
      <c r="D236" s="3"/>
      <c r="E236" s="3">
        <v>42.25</v>
      </c>
      <c r="F236" s="3">
        <v>-2.31</v>
      </c>
      <c r="G236" s="8">
        <v>3029500</v>
      </c>
      <c r="H236" s="8">
        <v>128960</v>
      </c>
      <c r="I236" s="8">
        <v>34006</v>
      </c>
      <c r="J236" s="3">
        <v>18.37</v>
      </c>
      <c r="K236" s="3">
        <v>1.61</v>
      </c>
      <c r="L236" s="3">
        <v>0.17</v>
      </c>
      <c r="M236" s="3">
        <v>0.65</v>
      </c>
      <c r="N236" s="3">
        <v>2.2999999999999998</v>
      </c>
      <c r="O236" s="3">
        <v>8.0299999999999994</v>
      </c>
      <c r="P236" s="3">
        <v>8.8699999999999992</v>
      </c>
      <c r="Q236" s="3">
        <v>9.3699999999999992</v>
      </c>
      <c r="R236" s="3">
        <v>3.01</v>
      </c>
      <c r="S236" s="3">
        <v>50.46</v>
      </c>
      <c r="T236" s="3"/>
      <c r="U236" s="3">
        <v>538</v>
      </c>
      <c r="V236" s="3">
        <v>460</v>
      </c>
      <c r="W236" s="9">
        <v>-27.01</v>
      </c>
      <c r="X236" s="3"/>
      <c r="Y236" s="2"/>
      <c r="Z236" s="2"/>
    </row>
    <row r="237" spans="1:26" ht="15.75" customHeight="1" x14ac:dyDescent="0.25">
      <c r="A237" s="7" t="s">
        <v>242</v>
      </c>
      <c r="B237" s="7">
        <v>236</v>
      </c>
      <c r="C237" s="3" t="s">
        <v>1</v>
      </c>
      <c r="D237" s="3"/>
      <c r="E237" s="3">
        <v>2.1</v>
      </c>
      <c r="F237" s="4">
        <v>-0.94</v>
      </c>
      <c r="G237" s="8">
        <v>70400</v>
      </c>
      <c r="H237" s="8">
        <v>149</v>
      </c>
      <c r="I237" s="8">
        <v>1227</v>
      </c>
      <c r="J237" s="3">
        <v>8.56</v>
      </c>
      <c r="K237" s="3">
        <v>0.96</v>
      </c>
      <c r="L237" s="3">
        <v>0.22</v>
      </c>
      <c r="M237" s="3">
        <v>0.18</v>
      </c>
      <c r="N237" s="3">
        <v>0.25</v>
      </c>
      <c r="O237" s="3">
        <v>11.67</v>
      </c>
      <c r="P237" s="3">
        <v>11.38</v>
      </c>
      <c r="Q237" s="3">
        <v>10.17</v>
      </c>
      <c r="R237" s="3">
        <v>8.49</v>
      </c>
      <c r="S237" s="3">
        <v>34.81</v>
      </c>
      <c r="T237" s="3"/>
      <c r="U237" s="3">
        <v>271</v>
      </c>
      <c r="V237" s="3">
        <v>181</v>
      </c>
      <c r="W237" s="4">
        <v>0.15</v>
      </c>
      <c r="X237" s="3"/>
      <c r="Y237" s="2"/>
      <c r="Z237" s="2"/>
    </row>
    <row r="238" spans="1:26" ht="15.75" customHeight="1" x14ac:dyDescent="0.25">
      <c r="A238" s="7" t="s">
        <v>243</v>
      </c>
      <c r="B238" s="7">
        <v>237</v>
      </c>
      <c r="C238" s="3" t="s">
        <v>1</v>
      </c>
      <c r="D238" s="3"/>
      <c r="E238" s="3">
        <v>3.52</v>
      </c>
      <c r="F238" s="4">
        <v>0</v>
      </c>
      <c r="G238" s="8">
        <v>1327200</v>
      </c>
      <c r="H238" s="8">
        <v>4693</v>
      </c>
      <c r="I238" s="8">
        <v>2318</v>
      </c>
      <c r="J238" s="3">
        <v>7.3</v>
      </c>
      <c r="K238" s="3">
        <v>0.78</v>
      </c>
      <c r="L238" s="3">
        <v>0.17</v>
      </c>
      <c r="M238" s="3">
        <v>0.15</v>
      </c>
      <c r="N238" s="3">
        <v>0.48</v>
      </c>
      <c r="O238" s="3">
        <v>11.45</v>
      </c>
      <c r="P238" s="3">
        <v>11.03</v>
      </c>
      <c r="Q238" s="3">
        <v>12.27</v>
      </c>
      <c r="R238" s="3">
        <v>4.12</v>
      </c>
      <c r="S238" s="3">
        <v>47.18</v>
      </c>
      <c r="T238" s="3"/>
      <c r="U238" s="3">
        <v>254</v>
      </c>
      <c r="V238" s="3">
        <v>152</v>
      </c>
      <c r="W238" s="9">
        <v>-0.96</v>
      </c>
      <c r="X238" s="3"/>
      <c r="Y238" s="2"/>
      <c r="Z238" s="2"/>
    </row>
    <row r="239" spans="1:26" ht="15.75" customHeight="1" x14ac:dyDescent="0.25">
      <c r="A239" s="7" t="s">
        <v>244</v>
      </c>
      <c r="B239" s="7">
        <v>238</v>
      </c>
      <c r="C239" s="3" t="s">
        <v>1</v>
      </c>
      <c r="D239" s="3"/>
      <c r="E239" s="3">
        <v>14.3</v>
      </c>
      <c r="F239" s="4">
        <v>-1.38</v>
      </c>
      <c r="G239" s="8">
        <v>14126800</v>
      </c>
      <c r="H239" s="8">
        <v>202178</v>
      </c>
      <c r="I239" s="8">
        <v>188062</v>
      </c>
      <c r="J239" s="3">
        <v>34.58</v>
      </c>
      <c r="K239" s="3">
        <v>9.41</v>
      </c>
      <c r="L239" s="3">
        <v>1.73</v>
      </c>
      <c r="M239" s="3">
        <v>0.1</v>
      </c>
      <c r="N239" s="3">
        <v>0.41</v>
      </c>
      <c r="O239" s="3">
        <v>12.99</v>
      </c>
      <c r="P239" s="3">
        <v>27.09</v>
      </c>
      <c r="Q239" s="3">
        <v>7.43</v>
      </c>
      <c r="R239" s="3">
        <v>2.62</v>
      </c>
      <c r="S239" s="3">
        <v>45.87</v>
      </c>
      <c r="T239" s="3"/>
      <c r="U239" s="3">
        <v>412</v>
      </c>
      <c r="V239" s="3">
        <v>466</v>
      </c>
      <c r="W239" s="4">
        <v>2.2599999999999998</v>
      </c>
      <c r="X239" s="3"/>
      <c r="Y239" s="2"/>
      <c r="Z239" s="2"/>
    </row>
    <row r="240" spans="1:26" ht="15.75" customHeight="1" x14ac:dyDescent="0.25">
      <c r="A240" s="7" t="s">
        <v>245</v>
      </c>
      <c r="B240" s="7">
        <v>239</v>
      </c>
      <c r="C240" s="3" t="s">
        <v>1</v>
      </c>
      <c r="D240" s="3"/>
      <c r="E240" s="3">
        <v>0.89</v>
      </c>
      <c r="F240" s="4">
        <v>0</v>
      </c>
      <c r="G240" s="8">
        <v>142900</v>
      </c>
      <c r="H240" s="8">
        <v>127</v>
      </c>
      <c r="I240" s="8">
        <v>492</v>
      </c>
      <c r="J240" s="3">
        <v>60.69</v>
      </c>
      <c r="K240" s="3">
        <v>1.98</v>
      </c>
      <c r="L240" s="3">
        <v>0.14000000000000001</v>
      </c>
      <c r="M240" s="3"/>
      <c r="N240" s="3">
        <v>0.01</v>
      </c>
      <c r="O240" s="3">
        <v>2.89</v>
      </c>
      <c r="P240" s="3">
        <v>3.21</v>
      </c>
      <c r="Q240" s="3">
        <v>0.09</v>
      </c>
      <c r="R240" s="3">
        <v>2.0299999999999998</v>
      </c>
      <c r="S240" s="3">
        <v>22.98</v>
      </c>
      <c r="T240" s="3"/>
      <c r="U240" s="3">
        <v>860</v>
      </c>
      <c r="V240" s="3">
        <v>850</v>
      </c>
      <c r="W240" s="6">
        <v>3.38</v>
      </c>
      <c r="X240" s="3"/>
      <c r="Y240" s="2"/>
      <c r="Z240" s="2"/>
    </row>
    <row r="241" spans="1:26" ht="15.75" customHeight="1" x14ac:dyDescent="0.25">
      <c r="A241" s="7" t="s">
        <v>246</v>
      </c>
      <c r="B241" s="7">
        <v>240</v>
      </c>
      <c r="C241" s="3" t="s">
        <v>1</v>
      </c>
      <c r="D241" s="3"/>
      <c r="E241" s="3">
        <v>27</v>
      </c>
      <c r="F241" s="9">
        <v>0</v>
      </c>
      <c r="G241" s="8">
        <v>678600</v>
      </c>
      <c r="H241" s="8">
        <v>18476</v>
      </c>
      <c r="I241" s="8">
        <v>5426</v>
      </c>
      <c r="J241" s="3">
        <v>12.25</v>
      </c>
      <c r="K241" s="3">
        <v>1.79</v>
      </c>
      <c r="L241" s="3">
        <v>0.6</v>
      </c>
      <c r="M241" s="3">
        <v>0.78</v>
      </c>
      <c r="N241" s="3">
        <v>2.2000000000000002</v>
      </c>
      <c r="O241" s="3">
        <v>10.14</v>
      </c>
      <c r="P241" s="3">
        <v>14.84</v>
      </c>
      <c r="Q241" s="3">
        <v>9.2899999999999991</v>
      </c>
      <c r="R241" s="3">
        <v>6.49</v>
      </c>
      <c r="S241" s="3">
        <v>31.49</v>
      </c>
      <c r="T241" s="3"/>
      <c r="U241" s="3">
        <v>304</v>
      </c>
      <c r="V241" s="3">
        <v>309</v>
      </c>
      <c r="W241" s="6">
        <v>0.22</v>
      </c>
      <c r="X241" s="3"/>
      <c r="Y241" s="2"/>
      <c r="Z241" s="2"/>
    </row>
    <row r="242" spans="1:26" ht="15.75" customHeight="1" x14ac:dyDescent="0.25">
      <c r="A242" s="7" t="s">
        <v>247</v>
      </c>
      <c r="B242" s="7">
        <v>241</v>
      </c>
      <c r="C242" s="3" t="s">
        <v>1</v>
      </c>
      <c r="D242" s="3"/>
      <c r="E242" s="3">
        <v>2.78</v>
      </c>
      <c r="F242" s="4">
        <v>-2.11</v>
      </c>
      <c r="G242" s="8">
        <v>506300</v>
      </c>
      <c r="H242" s="8">
        <v>1409</v>
      </c>
      <c r="I242" s="8">
        <v>834</v>
      </c>
      <c r="J242" s="3">
        <v>15.73</v>
      </c>
      <c r="K242" s="3">
        <v>0.77</v>
      </c>
      <c r="L242" s="3">
        <v>0.45</v>
      </c>
      <c r="M242" s="3">
        <v>0.04</v>
      </c>
      <c r="N242" s="3">
        <v>0.18</v>
      </c>
      <c r="O242" s="3">
        <v>5.36</v>
      </c>
      <c r="P242" s="3">
        <v>4.96</v>
      </c>
      <c r="Q242" s="3">
        <v>5.41</v>
      </c>
      <c r="R242" s="3">
        <v>2.82</v>
      </c>
      <c r="S242" s="3">
        <v>74.930000000000007</v>
      </c>
      <c r="T242" s="3"/>
      <c r="U242" s="3">
        <v>602</v>
      </c>
      <c r="V242" s="3">
        <v>533</v>
      </c>
      <c r="W242" s="9">
        <v>1.06</v>
      </c>
      <c r="X242" s="3"/>
      <c r="Y242" s="2"/>
      <c r="Z242" s="2"/>
    </row>
    <row r="243" spans="1:26" ht="15.75" customHeight="1" x14ac:dyDescent="0.25">
      <c r="A243" s="7" t="s">
        <v>248</v>
      </c>
      <c r="B243" s="7">
        <v>242</v>
      </c>
      <c r="C243" s="3" t="s">
        <v>1</v>
      </c>
      <c r="D243" s="3"/>
      <c r="E243" s="3">
        <v>8.35</v>
      </c>
      <c r="F243" s="4">
        <v>-3.47</v>
      </c>
      <c r="G243" s="8">
        <v>2164200</v>
      </c>
      <c r="H243" s="8">
        <v>18620</v>
      </c>
      <c r="I243" s="8">
        <v>5678</v>
      </c>
      <c r="J243" s="3">
        <v>35.67</v>
      </c>
      <c r="K243" s="3">
        <v>4.6399999999999997</v>
      </c>
      <c r="L243" s="3">
        <v>0.26</v>
      </c>
      <c r="M243" s="3">
        <v>0.06</v>
      </c>
      <c r="N243" s="3">
        <v>0.23</v>
      </c>
      <c r="O243" s="3">
        <v>12.79</v>
      </c>
      <c r="P243" s="3">
        <v>13.31</v>
      </c>
      <c r="Q243" s="3">
        <v>23.2</v>
      </c>
      <c r="R243" s="3">
        <v>1.39</v>
      </c>
      <c r="S243" s="3">
        <v>46.68</v>
      </c>
      <c r="T243" s="3"/>
      <c r="U243" s="3">
        <v>540</v>
      </c>
      <c r="V243" s="3">
        <v>473</v>
      </c>
      <c r="W243" s="6">
        <v>1.46</v>
      </c>
      <c r="X243" s="3"/>
      <c r="Y243" s="2"/>
      <c r="Z243" s="2"/>
    </row>
    <row r="244" spans="1:26" ht="15.75" customHeight="1" x14ac:dyDescent="0.25">
      <c r="A244" s="7" t="s">
        <v>249</v>
      </c>
      <c r="B244" s="7">
        <v>243</v>
      </c>
      <c r="C244" s="3" t="s">
        <v>1</v>
      </c>
      <c r="D244" s="3" t="s">
        <v>17</v>
      </c>
      <c r="E244" s="3">
        <v>0.27</v>
      </c>
      <c r="F244" s="4">
        <v>12.5</v>
      </c>
      <c r="G244" s="8">
        <v>1430100</v>
      </c>
      <c r="H244" s="8">
        <v>385</v>
      </c>
      <c r="I244" s="8">
        <v>346</v>
      </c>
      <c r="J244" s="3"/>
      <c r="K244" s="3"/>
      <c r="L244" s="3">
        <v>410.39</v>
      </c>
      <c r="M244" s="3"/>
      <c r="N244" s="3">
        <v>0</v>
      </c>
      <c r="O244" s="3">
        <v>-26.02</v>
      </c>
      <c r="P244" s="3">
        <v>-325.39</v>
      </c>
      <c r="Q244" s="3">
        <v>-57.55</v>
      </c>
      <c r="R244" s="3"/>
      <c r="S244" s="3">
        <v>35.020000000000003</v>
      </c>
      <c r="T244" s="3"/>
      <c r="U244" s="3"/>
      <c r="V244" s="3"/>
      <c r="W244" s="6"/>
      <c r="X244" s="3"/>
      <c r="Y244" s="2"/>
      <c r="Z244" s="2"/>
    </row>
    <row r="245" spans="1:26" ht="15.75" customHeight="1" x14ac:dyDescent="0.25">
      <c r="A245" s="7" t="s">
        <v>250</v>
      </c>
      <c r="B245" s="7">
        <v>244</v>
      </c>
      <c r="C245" s="3" t="s">
        <v>1</v>
      </c>
      <c r="D245" s="3"/>
      <c r="E245" s="3">
        <v>27.75</v>
      </c>
      <c r="F245" s="3">
        <v>0</v>
      </c>
      <c r="G245" s="8">
        <v>0</v>
      </c>
      <c r="H245" s="3">
        <v>0</v>
      </c>
      <c r="I245" s="8">
        <v>8065</v>
      </c>
      <c r="J245" s="3">
        <v>118.7</v>
      </c>
      <c r="K245" s="3">
        <v>0.3</v>
      </c>
      <c r="L245" s="3">
        <v>0.17</v>
      </c>
      <c r="M245" s="3">
        <v>0.7</v>
      </c>
      <c r="N245" s="3">
        <v>0.23</v>
      </c>
      <c r="O245" s="3">
        <v>0.49</v>
      </c>
      <c r="P245" s="3">
        <v>0.28999999999999998</v>
      </c>
      <c r="Q245" s="3">
        <v>-0.31</v>
      </c>
      <c r="R245" s="3">
        <v>2.52</v>
      </c>
      <c r="S245" s="3">
        <v>27.39</v>
      </c>
      <c r="T245" s="3"/>
      <c r="U245" s="3">
        <v>957</v>
      </c>
      <c r="V245" s="3">
        <v>987</v>
      </c>
      <c r="W245" s="9">
        <v>41.47</v>
      </c>
      <c r="X245" s="3"/>
      <c r="Y245" s="2"/>
      <c r="Z245" s="2"/>
    </row>
    <row r="246" spans="1:26" ht="15.75" customHeight="1" x14ac:dyDescent="0.25">
      <c r="A246" s="7" t="s">
        <v>251</v>
      </c>
      <c r="B246" s="7">
        <v>245</v>
      </c>
      <c r="C246" s="3" t="s">
        <v>1</v>
      </c>
      <c r="D246" s="3"/>
      <c r="E246" s="3">
        <v>11.2</v>
      </c>
      <c r="F246" s="9">
        <v>0.9</v>
      </c>
      <c r="G246" s="8">
        <v>5481300</v>
      </c>
      <c r="H246" s="8">
        <v>61736</v>
      </c>
      <c r="I246" s="8">
        <v>14560</v>
      </c>
      <c r="J246" s="3">
        <v>31.31</v>
      </c>
      <c r="K246" s="3">
        <v>2.4</v>
      </c>
      <c r="L246" s="3">
        <v>0.25</v>
      </c>
      <c r="M246" s="3">
        <v>0.35</v>
      </c>
      <c r="N246" s="3">
        <v>0.36</v>
      </c>
      <c r="O246" s="3">
        <v>6.18</v>
      </c>
      <c r="P246" s="3">
        <v>7.66</v>
      </c>
      <c r="Q246" s="3">
        <v>11.55</v>
      </c>
      <c r="R246" s="3">
        <v>3.15</v>
      </c>
      <c r="S246" s="3">
        <v>41.89</v>
      </c>
      <c r="T246" s="3"/>
      <c r="U246" s="3">
        <v>669</v>
      </c>
      <c r="V246" s="3">
        <v>632</v>
      </c>
      <c r="W246" s="6">
        <v>0.19</v>
      </c>
      <c r="X246" s="3"/>
      <c r="Y246" s="2"/>
      <c r="Z246" s="2"/>
    </row>
    <row r="247" spans="1:26" ht="15.75" customHeight="1" x14ac:dyDescent="0.25">
      <c r="A247" s="7" t="s">
        <v>252</v>
      </c>
      <c r="B247" s="7">
        <v>246</v>
      </c>
      <c r="C247" s="3" t="s">
        <v>1</v>
      </c>
      <c r="D247" s="3"/>
      <c r="E247" s="3">
        <v>1.97</v>
      </c>
      <c r="F247" s="4">
        <v>0.51</v>
      </c>
      <c r="G247" s="8">
        <v>1045100</v>
      </c>
      <c r="H247" s="8">
        <v>2058</v>
      </c>
      <c r="I247" s="8">
        <v>887</v>
      </c>
      <c r="J247" s="3">
        <v>9.69</v>
      </c>
      <c r="K247" s="3">
        <v>1.64</v>
      </c>
      <c r="L247" s="3">
        <v>0.92</v>
      </c>
      <c r="M247" s="3">
        <v>0.1</v>
      </c>
      <c r="N247" s="3">
        <v>0.2</v>
      </c>
      <c r="O247" s="3">
        <v>12.39</v>
      </c>
      <c r="P247" s="3">
        <v>17.28</v>
      </c>
      <c r="Q247" s="3">
        <v>6.75</v>
      </c>
      <c r="R247" s="3">
        <v>7.65</v>
      </c>
      <c r="S247" s="3">
        <v>56.53</v>
      </c>
      <c r="T247" s="3"/>
      <c r="U247" s="3">
        <v>216</v>
      </c>
      <c r="V247" s="3">
        <v>203</v>
      </c>
      <c r="W247" s="9">
        <v>0.16</v>
      </c>
      <c r="X247" s="3"/>
      <c r="Y247" s="2"/>
      <c r="Z247" s="2"/>
    </row>
    <row r="248" spans="1:26" ht="15.75" customHeight="1" x14ac:dyDescent="0.25">
      <c r="A248" s="7" t="s">
        <v>253</v>
      </c>
      <c r="B248" s="7">
        <v>247</v>
      </c>
      <c r="C248" s="3" t="s">
        <v>1</v>
      </c>
      <c r="D248" s="3" t="s">
        <v>102</v>
      </c>
      <c r="E248" s="3">
        <v>0.35</v>
      </c>
      <c r="F248" s="4">
        <v>0</v>
      </c>
      <c r="G248" s="8">
        <v>0</v>
      </c>
      <c r="H248" s="8">
        <v>0</v>
      </c>
      <c r="I248" s="3">
        <v>707</v>
      </c>
      <c r="J248" s="3"/>
      <c r="K248" s="3">
        <v>0.21</v>
      </c>
      <c r="L248" s="3">
        <v>2.9</v>
      </c>
      <c r="M248" s="3">
        <v>0.12</v>
      </c>
      <c r="N248" s="3">
        <v>0</v>
      </c>
      <c r="O248" s="3">
        <v>-10.9</v>
      </c>
      <c r="P248" s="3">
        <v>-43.89</v>
      </c>
      <c r="Q248" s="3">
        <v>-98</v>
      </c>
      <c r="R248" s="3"/>
      <c r="S248" s="3">
        <v>88.18</v>
      </c>
      <c r="T248" s="3"/>
      <c r="U248" s="3"/>
      <c r="V248" s="3"/>
      <c r="W248" s="9"/>
      <c r="X248" s="3"/>
      <c r="Y248" s="2"/>
      <c r="Z248" s="2"/>
    </row>
    <row r="249" spans="1:26" ht="15.75" customHeight="1" x14ac:dyDescent="0.25">
      <c r="A249" s="7" t="s">
        <v>254</v>
      </c>
      <c r="B249" s="7">
        <v>248</v>
      </c>
      <c r="C249" s="3" t="s">
        <v>5</v>
      </c>
      <c r="D249" s="3"/>
      <c r="E249" s="3">
        <v>2.36</v>
      </c>
      <c r="F249" s="3">
        <v>0</v>
      </c>
      <c r="G249" s="8">
        <v>64200</v>
      </c>
      <c r="H249" s="3">
        <v>150</v>
      </c>
      <c r="I249" s="8">
        <v>1165</v>
      </c>
      <c r="J249" s="3">
        <v>6.6</v>
      </c>
      <c r="K249" s="3">
        <v>0.79</v>
      </c>
      <c r="L249" s="3">
        <v>1.1100000000000001</v>
      </c>
      <c r="M249" s="3">
        <v>0.24</v>
      </c>
      <c r="N249" s="3">
        <v>0.36</v>
      </c>
      <c r="O249" s="3">
        <v>6.18</v>
      </c>
      <c r="P249" s="3">
        <v>12.2</v>
      </c>
      <c r="Q249" s="3">
        <v>40.119999999999997</v>
      </c>
      <c r="R249" s="3">
        <v>9.9600000000000009</v>
      </c>
      <c r="S249" s="3">
        <v>26.81</v>
      </c>
      <c r="T249" s="3"/>
      <c r="U249" s="3">
        <v>204</v>
      </c>
      <c r="V249" s="3">
        <v>295</v>
      </c>
      <c r="W249" s="9">
        <v>0.35</v>
      </c>
      <c r="X249" s="3"/>
      <c r="Y249" s="2"/>
      <c r="Z249" s="2"/>
    </row>
    <row r="250" spans="1:26" ht="15.75" customHeight="1" x14ac:dyDescent="0.25">
      <c r="A250" s="7" t="s">
        <v>255</v>
      </c>
      <c r="B250" s="7">
        <v>249</v>
      </c>
      <c r="C250" s="3" t="s">
        <v>1</v>
      </c>
      <c r="D250" s="3"/>
      <c r="E250" s="3">
        <v>3.24</v>
      </c>
      <c r="F250" s="4">
        <v>3.85</v>
      </c>
      <c r="G250" s="8">
        <v>15930300</v>
      </c>
      <c r="H250" s="8">
        <v>50947</v>
      </c>
      <c r="I250" s="8">
        <v>1921</v>
      </c>
      <c r="J250" s="3">
        <v>92.73</v>
      </c>
      <c r="K250" s="3">
        <v>1.24</v>
      </c>
      <c r="L250" s="3">
        <v>1.38</v>
      </c>
      <c r="M250" s="3">
        <v>0.1</v>
      </c>
      <c r="N250" s="3">
        <v>0.03</v>
      </c>
      <c r="O250" s="3">
        <v>1.93</v>
      </c>
      <c r="P250" s="3">
        <v>1.3</v>
      </c>
      <c r="Q250" s="3">
        <v>-7.04</v>
      </c>
      <c r="R250" s="3">
        <v>7.92</v>
      </c>
      <c r="S250" s="3">
        <v>44.81</v>
      </c>
      <c r="T250" s="3"/>
      <c r="U250" s="3">
        <v>928</v>
      </c>
      <c r="V250" s="3">
        <v>919</v>
      </c>
      <c r="W250" s="9">
        <v>-85.66</v>
      </c>
      <c r="X250" s="3"/>
      <c r="Y250" s="2"/>
      <c r="Z250" s="2"/>
    </row>
    <row r="251" spans="1:26" ht="15.75" customHeight="1" x14ac:dyDescent="0.25">
      <c r="A251" s="7" t="s">
        <v>256</v>
      </c>
      <c r="B251" s="7">
        <v>250</v>
      </c>
      <c r="C251" s="3" t="s">
        <v>183</v>
      </c>
      <c r="D251" s="3"/>
      <c r="E251" s="3">
        <v>21.3</v>
      </c>
      <c r="F251" s="9">
        <v>3.4</v>
      </c>
      <c r="G251" s="8">
        <v>10089800</v>
      </c>
      <c r="H251" s="8">
        <v>217262</v>
      </c>
      <c r="I251" s="8">
        <v>2130</v>
      </c>
      <c r="J251" s="3">
        <v>35.33</v>
      </c>
      <c r="K251" s="3"/>
      <c r="L251" s="3">
        <v>0.68</v>
      </c>
      <c r="M251" s="3"/>
      <c r="N251" s="3">
        <v>0.6</v>
      </c>
      <c r="O251" s="3"/>
      <c r="P251" s="3"/>
      <c r="Q251" s="3"/>
      <c r="R251" s="3"/>
      <c r="S251" s="3">
        <v>31.13</v>
      </c>
      <c r="T251" s="3"/>
      <c r="U251" s="3"/>
      <c r="V251" s="3"/>
      <c r="W251" s="4"/>
      <c r="X251" s="3"/>
      <c r="Y251" s="2"/>
      <c r="Z251" s="2"/>
    </row>
    <row r="252" spans="1:26" ht="15.75" customHeight="1" x14ac:dyDescent="0.25">
      <c r="A252" s="7" t="s">
        <v>257</v>
      </c>
      <c r="B252" s="7">
        <v>251</v>
      </c>
      <c r="C252" s="7" t="s">
        <v>1</v>
      </c>
      <c r="D252" s="3"/>
      <c r="E252" s="3">
        <v>4.1399999999999997</v>
      </c>
      <c r="F252" s="4">
        <v>0</v>
      </c>
      <c r="G252" s="8">
        <v>1270700</v>
      </c>
      <c r="H252" s="8">
        <v>5366</v>
      </c>
      <c r="I252" s="8">
        <v>2523</v>
      </c>
      <c r="J252" s="3">
        <v>19.38</v>
      </c>
      <c r="K252" s="3">
        <v>2.0699999999999998</v>
      </c>
      <c r="L252" s="3">
        <v>0.93</v>
      </c>
      <c r="M252" s="3">
        <v>0.15</v>
      </c>
      <c r="N252" s="3">
        <v>0.21</v>
      </c>
      <c r="O252" s="3">
        <v>6.64</v>
      </c>
      <c r="P252" s="3">
        <v>10.6</v>
      </c>
      <c r="Q252" s="3">
        <v>6.83</v>
      </c>
      <c r="R252" s="3">
        <v>3.67</v>
      </c>
      <c r="S252" s="3">
        <v>35.86</v>
      </c>
      <c r="T252" s="3"/>
      <c r="U252" s="3">
        <v>511</v>
      </c>
      <c r="V252" s="3">
        <v>529</v>
      </c>
      <c r="W252" s="9">
        <v>0.83</v>
      </c>
      <c r="X252" s="3"/>
      <c r="Y252" s="2"/>
      <c r="Z252" s="2"/>
    </row>
    <row r="253" spans="1:26" ht="15.75" customHeight="1" x14ac:dyDescent="0.25">
      <c r="A253" s="7" t="s">
        <v>258</v>
      </c>
      <c r="B253" s="7">
        <v>252</v>
      </c>
      <c r="C253" s="3" t="s">
        <v>1</v>
      </c>
      <c r="D253" s="3"/>
      <c r="E253" s="3">
        <v>5.15</v>
      </c>
      <c r="F253" s="4">
        <v>0</v>
      </c>
      <c r="G253" s="8">
        <v>599000</v>
      </c>
      <c r="H253" s="8">
        <v>3091</v>
      </c>
      <c r="I253" s="8">
        <v>2800</v>
      </c>
      <c r="J253" s="3">
        <v>14.13</v>
      </c>
      <c r="K253" s="3">
        <v>0.99</v>
      </c>
      <c r="L253" s="3">
        <v>2.2200000000000002</v>
      </c>
      <c r="M253" s="3">
        <v>0.01</v>
      </c>
      <c r="N253" s="3">
        <v>0.36</v>
      </c>
      <c r="O253" s="3">
        <v>5</v>
      </c>
      <c r="P253" s="3">
        <v>7.07</v>
      </c>
      <c r="Q253" s="3">
        <v>4.92</v>
      </c>
      <c r="R253" s="3">
        <v>0.74</v>
      </c>
      <c r="S253" s="3">
        <v>48.25</v>
      </c>
      <c r="T253" s="3"/>
      <c r="U253" s="3">
        <v>529</v>
      </c>
      <c r="V253" s="3">
        <v>526</v>
      </c>
      <c r="W253" s="9">
        <v>0.08</v>
      </c>
      <c r="X253" s="3"/>
      <c r="Y253" s="2"/>
      <c r="Z253" s="2"/>
    </row>
    <row r="254" spans="1:26" ht="15.75" customHeight="1" x14ac:dyDescent="0.25">
      <c r="A254" s="7" t="s">
        <v>259</v>
      </c>
      <c r="B254" s="7">
        <v>253</v>
      </c>
      <c r="C254" s="3" t="s">
        <v>5</v>
      </c>
      <c r="D254" s="3"/>
      <c r="E254" s="3">
        <v>11.9</v>
      </c>
      <c r="F254" s="9">
        <v>2.59</v>
      </c>
      <c r="G254" s="8">
        <v>1821700</v>
      </c>
      <c r="H254" s="8">
        <v>21513</v>
      </c>
      <c r="I254" s="8">
        <v>6010</v>
      </c>
      <c r="J254" s="3">
        <v>13.7</v>
      </c>
      <c r="K254" s="3">
        <v>1.18</v>
      </c>
      <c r="L254" s="3">
        <v>1.66</v>
      </c>
      <c r="M254" s="3">
        <v>0.15</v>
      </c>
      <c r="N254" s="3">
        <v>0.87</v>
      </c>
      <c r="O254" s="3">
        <v>5.76</v>
      </c>
      <c r="P254" s="3">
        <v>11.69</v>
      </c>
      <c r="Q254" s="3">
        <v>3.25</v>
      </c>
      <c r="R254" s="3">
        <v>3.97</v>
      </c>
      <c r="S254" s="3">
        <v>25.07</v>
      </c>
      <c r="T254" s="3"/>
      <c r="U254" s="3">
        <v>394</v>
      </c>
      <c r="V254" s="3">
        <v>488</v>
      </c>
      <c r="W254" s="9">
        <v>1.4</v>
      </c>
      <c r="X254" s="3"/>
      <c r="Y254" s="2"/>
      <c r="Z254" s="2"/>
    </row>
    <row r="255" spans="1:26" ht="15.75" customHeight="1" x14ac:dyDescent="0.25">
      <c r="A255" s="7" t="s">
        <v>260</v>
      </c>
      <c r="B255" s="7">
        <v>254</v>
      </c>
      <c r="C255" s="3" t="s">
        <v>5</v>
      </c>
      <c r="D255" s="3"/>
      <c r="E255" s="3">
        <v>2.16</v>
      </c>
      <c r="F255" s="4">
        <v>-2.7</v>
      </c>
      <c r="G255" s="8">
        <v>81900</v>
      </c>
      <c r="H255" s="8">
        <v>178</v>
      </c>
      <c r="I255" s="8">
        <v>464</v>
      </c>
      <c r="J255" s="3"/>
      <c r="K255" s="3">
        <v>1.0900000000000001</v>
      </c>
      <c r="L255" s="3">
        <v>0.12</v>
      </c>
      <c r="M255" s="3"/>
      <c r="N255" s="3">
        <v>0</v>
      </c>
      <c r="O255" s="3">
        <v>-3.56</v>
      </c>
      <c r="P255" s="3">
        <v>-4.6100000000000003</v>
      </c>
      <c r="Q255" s="3">
        <v>-29.56</v>
      </c>
      <c r="R255" s="3"/>
      <c r="S255" s="3">
        <v>27.22</v>
      </c>
      <c r="T255" s="3"/>
      <c r="U255" s="3"/>
      <c r="V255" s="3"/>
      <c r="W255" s="6"/>
      <c r="X255" s="3"/>
      <c r="Y255" s="2"/>
      <c r="Z255" s="2"/>
    </row>
    <row r="256" spans="1:26" ht="15.75" customHeight="1" x14ac:dyDescent="0.25">
      <c r="A256" s="7" t="s">
        <v>261</v>
      </c>
      <c r="B256" s="7">
        <v>255</v>
      </c>
      <c r="C256" s="3" t="s">
        <v>1</v>
      </c>
      <c r="D256" s="3"/>
      <c r="E256" s="3">
        <v>3</v>
      </c>
      <c r="F256" s="4">
        <v>-2.6</v>
      </c>
      <c r="G256" s="8">
        <v>3510400</v>
      </c>
      <c r="H256" s="8">
        <v>10702</v>
      </c>
      <c r="I256" s="8">
        <v>1500</v>
      </c>
      <c r="J256" s="3">
        <v>12.69</v>
      </c>
      <c r="K256" s="3">
        <v>0.79</v>
      </c>
      <c r="L256" s="3">
        <v>2.65</v>
      </c>
      <c r="M256" s="3"/>
      <c r="N256" s="3">
        <v>0.24</v>
      </c>
      <c r="O256" s="3">
        <v>4.5199999999999996</v>
      </c>
      <c r="P256" s="3">
        <v>6.37</v>
      </c>
      <c r="Q256" s="3">
        <v>1.68</v>
      </c>
      <c r="R256" s="3"/>
      <c r="S256" s="3">
        <v>50.51</v>
      </c>
      <c r="T256" s="3"/>
      <c r="U256" s="3">
        <v>514</v>
      </c>
      <c r="V256" s="3">
        <v>518</v>
      </c>
      <c r="W256" s="9">
        <v>0.13</v>
      </c>
      <c r="X256" s="3"/>
      <c r="Y256" s="2"/>
      <c r="Z256" s="2"/>
    </row>
    <row r="257" spans="1:26" ht="15.75" customHeight="1" x14ac:dyDescent="0.25">
      <c r="A257" s="7" t="s">
        <v>262</v>
      </c>
      <c r="B257" s="7">
        <v>256</v>
      </c>
      <c r="C257" s="3" t="s">
        <v>1</v>
      </c>
      <c r="D257" s="3"/>
      <c r="E257" s="3">
        <v>0.46</v>
      </c>
      <c r="F257" s="4">
        <v>4.55</v>
      </c>
      <c r="G257" s="8">
        <v>9395200</v>
      </c>
      <c r="H257" s="8">
        <v>4389</v>
      </c>
      <c r="I257" s="8">
        <v>666</v>
      </c>
      <c r="J257" s="3"/>
      <c r="K257" s="3">
        <v>0.47</v>
      </c>
      <c r="L257" s="3">
        <v>1.47</v>
      </c>
      <c r="M257" s="3"/>
      <c r="N257" s="3">
        <v>0</v>
      </c>
      <c r="O257" s="3">
        <v>-3.12</v>
      </c>
      <c r="P257" s="3">
        <v>-15.78</v>
      </c>
      <c r="Q257" s="3">
        <v>-17.73</v>
      </c>
      <c r="R257" s="3">
        <v>5.91</v>
      </c>
      <c r="S257" s="3">
        <v>39.43</v>
      </c>
      <c r="T257" s="3"/>
      <c r="U257" s="3"/>
      <c r="V257" s="3"/>
      <c r="W257" s="9"/>
      <c r="X257" s="3"/>
      <c r="Y257" s="2"/>
      <c r="Z257" s="2"/>
    </row>
    <row r="258" spans="1:26" ht="15.75" customHeight="1" x14ac:dyDescent="0.25">
      <c r="A258" s="7" t="s">
        <v>263</v>
      </c>
      <c r="B258" s="7">
        <v>257</v>
      </c>
      <c r="C258" s="3" t="s">
        <v>5</v>
      </c>
      <c r="D258" s="3"/>
      <c r="E258" s="3">
        <v>0.43</v>
      </c>
      <c r="F258" s="9">
        <v>0</v>
      </c>
      <c r="G258" s="8">
        <v>1215500</v>
      </c>
      <c r="H258" s="8">
        <v>516</v>
      </c>
      <c r="I258" s="8">
        <v>3352</v>
      </c>
      <c r="J258" s="3"/>
      <c r="K258" s="3">
        <v>0.38</v>
      </c>
      <c r="L258" s="3">
        <v>0.17</v>
      </c>
      <c r="M258" s="3"/>
      <c r="N258" s="3">
        <v>0</v>
      </c>
      <c r="O258" s="3">
        <v>-1.06</v>
      </c>
      <c r="P258" s="3">
        <v>-1.28</v>
      </c>
      <c r="Q258" s="3">
        <v>-2.0299999999999998</v>
      </c>
      <c r="R258" s="3"/>
      <c r="S258" s="3">
        <v>5.58</v>
      </c>
      <c r="T258" s="3"/>
      <c r="U258" s="3"/>
      <c r="V258" s="3"/>
      <c r="W258" s="9"/>
      <c r="X258" s="3"/>
      <c r="Y258" s="2"/>
      <c r="Z258" s="2"/>
    </row>
    <row r="259" spans="1:26" ht="15.75" customHeight="1" x14ac:dyDescent="0.25">
      <c r="A259" s="7" t="s">
        <v>264</v>
      </c>
      <c r="B259" s="7">
        <v>258</v>
      </c>
      <c r="C259" s="3" t="s">
        <v>5</v>
      </c>
      <c r="D259" s="3"/>
      <c r="E259" s="3">
        <v>3.3</v>
      </c>
      <c r="F259" s="9">
        <v>2.48</v>
      </c>
      <c r="G259" s="8">
        <v>17292900</v>
      </c>
      <c r="H259" s="8">
        <v>57268</v>
      </c>
      <c r="I259" s="8">
        <v>1848</v>
      </c>
      <c r="J259" s="3">
        <v>14.94</v>
      </c>
      <c r="K259" s="3">
        <v>2.41</v>
      </c>
      <c r="L259" s="3">
        <v>0.43</v>
      </c>
      <c r="M259" s="3">
        <v>0.04</v>
      </c>
      <c r="N259" s="3">
        <v>0.22</v>
      </c>
      <c r="O259" s="3">
        <v>17.05</v>
      </c>
      <c r="P259" s="3">
        <v>22.25</v>
      </c>
      <c r="Q259" s="3">
        <v>9.4600000000000009</v>
      </c>
      <c r="R259" s="3">
        <v>4.66</v>
      </c>
      <c r="S259" s="3">
        <v>39.06</v>
      </c>
      <c r="T259" s="3"/>
      <c r="U259" s="3">
        <v>283</v>
      </c>
      <c r="V259" s="3">
        <v>268</v>
      </c>
      <c r="W259" s="9"/>
      <c r="X259" s="3"/>
      <c r="Y259" s="2"/>
      <c r="Z259" s="2"/>
    </row>
    <row r="260" spans="1:26" ht="15.75" customHeight="1" x14ac:dyDescent="0.25">
      <c r="A260" s="7" t="s">
        <v>265</v>
      </c>
      <c r="B260" s="7">
        <v>259</v>
      </c>
      <c r="C260" s="3" t="s">
        <v>5</v>
      </c>
      <c r="D260" s="3"/>
      <c r="E260" s="3">
        <v>31</v>
      </c>
      <c r="F260" s="4">
        <v>0</v>
      </c>
      <c r="G260" s="8">
        <v>0</v>
      </c>
      <c r="H260" s="8">
        <v>0</v>
      </c>
      <c r="I260" s="8">
        <v>310</v>
      </c>
      <c r="J260" s="3"/>
      <c r="K260" s="3">
        <v>1.86</v>
      </c>
      <c r="L260" s="3">
        <v>3.5</v>
      </c>
      <c r="M260" s="3"/>
      <c r="N260" s="3">
        <v>0</v>
      </c>
      <c r="O260" s="3">
        <v>-2.73</v>
      </c>
      <c r="P260" s="3">
        <v>-12.52</v>
      </c>
      <c r="Q260" s="3">
        <v>-14.71</v>
      </c>
      <c r="R260" s="3"/>
      <c r="S260" s="3">
        <v>24.92</v>
      </c>
      <c r="T260" s="3"/>
      <c r="U260" s="3"/>
      <c r="V260" s="3"/>
      <c r="W260" s="9"/>
      <c r="X260" s="3"/>
      <c r="Y260" s="2"/>
      <c r="Z260" s="2"/>
    </row>
    <row r="261" spans="1:26" ht="15.75" customHeight="1" x14ac:dyDescent="0.25">
      <c r="A261" s="7" t="s">
        <v>266</v>
      </c>
      <c r="B261" s="7">
        <v>260</v>
      </c>
      <c r="C261" s="3" t="s">
        <v>1</v>
      </c>
      <c r="D261" s="3"/>
      <c r="E261" s="3">
        <v>54.25</v>
      </c>
      <c r="F261" s="3">
        <v>0</v>
      </c>
      <c r="G261" s="8">
        <v>6928000</v>
      </c>
      <c r="H261" s="8">
        <v>374931</v>
      </c>
      <c r="I261" s="8">
        <v>173953</v>
      </c>
      <c r="J261" s="3">
        <v>15.87</v>
      </c>
      <c r="K261" s="3">
        <v>4.7699999999999996</v>
      </c>
      <c r="L261" s="3">
        <v>0.25</v>
      </c>
      <c r="M261" s="3">
        <v>1.1499999999999999</v>
      </c>
      <c r="N261" s="3">
        <v>3.42</v>
      </c>
      <c r="O261" s="3">
        <v>20.440000000000001</v>
      </c>
      <c r="P261" s="3">
        <v>31.37</v>
      </c>
      <c r="Q261" s="3">
        <v>68.94</v>
      </c>
      <c r="R261" s="3">
        <v>4.88</v>
      </c>
      <c r="S261" s="3">
        <v>78.989999999999995</v>
      </c>
      <c r="T261" s="3"/>
      <c r="U261" s="3">
        <v>260</v>
      </c>
      <c r="V261" s="3">
        <v>264</v>
      </c>
      <c r="W261" s="9">
        <v>-2.2000000000000002</v>
      </c>
      <c r="X261" s="3"/>
      <c r="Y261" s="2"/>
      <c r="Z261" s="2"/>
    </row>
    <row r="262" spans="1:26" ht="15.75" customHeight="1" x14ac:dyDescent="0.25">
      <c r="A262" s="7" t="s">
        <v>267</v>
      </c>
      <c r="B262" s="7">
        <v>261</v>
      </c>
      <c r="C262" s="3" t="s">
        <v>5</v>
      </c>
      <c r="D262" s="3"/>
      <c r="E262" s="3">
        <v>12</v>
      </c>
      <c r="F262" s="3">
        <v>1.69</v>
      </c>
      <c r="G262" s="8">
        <v>1828200</v>
      </c>
      <c r="H262" s="8">
        <v>22129</v>
      </c>
      <c r="I262" s="8">
        <v>2472</v>
      </c>
      <c r="J262" s="3">
        <v>43.32</v>
      </c>
      <c r="K262" s="3">
        <v>5.5</v>
      </c>
      <c r="L262" s="3">
        <v>0.18</v>
      </c>
      <c r="M262" s="3">
        <v>0.19</v>
      </c>
      <c r="N262" s="3">
        <v>0.28000000000000003</v>
      </c>
      <c r="O262" s="3">
        <v>21.6</v>
      </c>
      <c r="P262" s="3">
        <v>20.05</v>
      </c>
      <c r="Q262" s="3">
        <v>15.38</v>
      </c>
      <c r="R262" s="3">
        <v>1.57</v>
      </c>
      <c r="S262" s="3">
        <v>42.66</v>
      </c>
      <c r="T262" s="3"/>
      <c r="U262" s="3">
        <v>495</v>
      </c>
      <c r="V262" s="3">
        <v>440</v>
      </c>
      <c r="W262" s="4"/>
      <c r="X262" s="3"/>
      <c r="Y262" s="2"/>
      <c r="Z262" s="2"/>
    </row>
    <row r="263" spans="1:26" ht="15.75" customHeight="1" x14ac:dyDescent="0.25">
      <c r="A263" s="7" t="s">
        <v>268</v>
      </c>
      <c r="B263" s="7">
        <v>262</v>
      </c>
      <c r="C263" s="3" t="s">
        <v>1</v>
      </c>
      <c r="D263" s="3"/>
      <c r="E263" s="3">
        <v>12.3</v>
      </c>
      <c r="F263" s="4">
        <v>-0.81</v>
      </c>
      <c r="G263" s="8">
        <v>20700</v>
      </c>
      <c r="H263" s="8">
        <v>254</v>
      </c>
      <c r="I263" s="8">
        <v>2460</v>
      </c>
      <c r="J263" s="3">
        <v>12.92</v>
      </c>
      <c r="K263" s="3">
        <v>0.68</v>
      </c>
      <c r="L263" s="3">
        <v>0.24</v>
      </c>
      <c r="M263" s="3">
        <v>0.42</v>
      </c>
      <c r="N263" s="3">
        <v>0.95</v>
      </c>
      <c r="O263" s="3">
        <v>4.8499999999999996</v>
      </c>
      <c r="P263" s="3">
        <v>5.23</v>
      </c>
      <c r="Q263" s="3">
        <v>4.1500000000000004</v>
      </c>
      <c r="R263" s="3">
        <v>3.49</v>
      </c>
      <c r="S263" s="3">
        <v>27.55</v>
      </c>
      <c r="T263" s="3"/>
      <c r="U263" s="3">
        <v>551</v>
      </c>
      <c r="V263" s="3">
        <v>512</v>
      </c>
      <c r="W263" s="9">
        <v>-0.74</v>
      </c>
      <c r="X263" s="3"/>
      <c r="Y263" s="2"/>
      <c r="Z263" s="2"/>
    </row>
    <row r="264" spans="1:26" ht="15.75" customHeight="1" x14ac:dyDescent="0.25">
      <c r="A264" s="7" t="s">
        <v>269</v>
      </c>
      <c r="B264" s="7">
        <v>263</v>
      </c>
      <c r="C264" s="3" t="s">
        <v>1</v>
      </c>
      <c r="D264" s="3"/>
      <c r="E264" s="3">
        <v>0.68</v>
      </c>
      <c r="F264" s="4">
        <v>-2.86</v>
      </c>
      <c r="G264" s="8">
        <v>808500</v>
      </c>
      <c r="H264" s="3">
        <v>551</v>
      </c>
      <c r="I264" s="8">
        <v>173</v>
      </c>
      <c r="J264" s="3"/>
      <c r="K264" s="3">
        <v>1.17</v>
      </c>
      <c r="L264" s="3">
        <v>6.76</v>
      </c>
      <c r="M264" s="3"/>
      <c r="N264" s="3">
        <v>0</v>
      </c>
      <c r="O264" s="3">
        <v>-4.54</v>
      </c>
      <c r="P264" s="3">
        <v>-50.63</v>
      </c>
      <c r="Q264" s="3">
        <v>-7.21</v>
      </c>
      <c r="R264" s="3"/>
      <c r="S264" s="3">
        <v>80.790000000000006</v>
      </c>
      <c r="T264" s="3"/>
      <c r="U264" s="3"/>
      <c r="V264" s="3"/>
      <c r="W264" s="4"/>
      <c r="X264" s="3"/>
      <c r="Y264" s="2"/>
      <c r="Z264" s="2"/>
    </row>
    <row r="265" spans="1:26" ht="15.75" customHeight="1" x14ac:dyDescent="0.25">
      <c r="A265" s="7" t="s">
        <v>270</v>
      </c>
      <c r="B265" s="7">
        <v>264</v>
      </c>
      <c r="C265" s="3" t="s">
        <v>1</v>
      </c>
      <c r="D265" s="3"/>
      <c r="E265" s="3">
        <v>2.1</v>
      </c>
      <c r="F265" s="9">
        <v>-1.87</v>
      </c>
      <c r="G265" s="8">
        <v>45638400</v>
      </c>
      <c r="H265" s="8">
        <v>97147</v>
      </c>
      <c r="I265" s="8">
        <v>42912</v>
      </c>
      <c r="J265" s="3"/>
      <c r="K265" s="3">
        <v>0.59</v>
      </c>
      <c r="L265" s="3">
        <v>1.31</v>
      </c>
      <c r="M265" s="3">
        <v>0.1</v>
      </c>
      <c r="N265" s="3">
        <v>0</v>
      </c>
      <c r="O265" s="3">
        <v>-6.99</v>
      </c>
      <c r="P265" s="3">
        <v>-14.06</v>
      </c>
      <c r="Q265" s="3">
        <v>-10.94</v>
      </c>
      <c r="R265" s="3">
        <v>4.67</v>
      </c>
      <c r="S265" s="3">
        <v>52.44</v>
      </c>
      <c r="T265" s="3"/>
      <c r="U265" s="3"/>
      <c r="V265" s="3"/>
      <c r="W265" s="9"/>
      <c r="X265" s="3"/>
      <c r="Y265" s="2"/>
      <c r="Z265" s="2"/>
    </row>
    <row r="266" spans="1:26" ht="15.75" customHeight="1" x14ac:dyDescent="0.25">
      <c r="A266" s="7" t="s">
        <v>271</v>
      </c>
      <c r="B266" s="7">
        <v>265</v>
      </c>
      <c r="C266" s="3" t="s">
        <v>1</v>
      </c>
      <c r="D266" s="3"/>
      <c r="E266" s="3">
        <v>2.52</v>
      </c>
      <c r="F266" s="4">
        <v>-0.79</v>
      </c>
      <c r="G266" s="8">
        <v>154300</v>
      </c>
      <c r="H266" s="8">
        <v>391</v>
      </c>
      <c r="I266" s="8">
        <v>923</v>
      </c>
      <c r="J266" s="3">
        <v>36.130000000000003</v>
      </c>
      <c r="K266" s="3">
        <v>0.9</v>
      </c>
      <c r="L266" s="3">
        <v>2.78</v>
      </c>
      <c r="M266" s="3">
        <v>0.03</v>
      </c>
      <c r="N266" s="3">
        <v>7.0000000000000007E-2</v>
      </c>
      <c r="O266" s="3">
        <v>2.0099999999999998</v>
      </c>
      <c r="P266" s="3">
        <v>2.79</v>
      </c>
      <c r="Q266" s="3">
        <v>0.08</v>
      </c>
      <c r="R266" s="3">
        <v>1.18</v>
      </c>
      <c r="S266" s="3">
        <v>40.5</v>
      </c>
      <c r="T266" s="3"/>
      <c r="U266" s="3">
        <v>818</v>
      </c>
      <c r="V266" s="3">
        <v>843</v>
      </c>
      <c r="W266" s="9">
        <v>0.7</v>
      </c>
      <c r="X266" s="3"/>
      <c r="Y266" s="2"/>
      <c r="Z266" s="2"/>
    </row>
    <row r="267" spans="1:26" ht="15.75" customHeight="1" x14ac:dyDescent="0.25">
      <c r="A267" s="7" t="s">
        <v>272</v>
      </c>
      <c r="B267" s="7">
        <v>266</v>
      </c>
      <c r="C267" s="3" t="s">
        <v>1</v>
      </c>
      <c r="D267" s="3"/>
      <c r="E267" s="3">
        <v>0.99</v>
      </c>
      <c r="F267" s="4">
        <v>-1</v>
      </c>
      <c r="G267" s="8">
        <v>3164000</v>
      </c>
      <c r="H267" s="8">
        <v>3172</v>
      </c>
      <c r="I267" s="8">
        <v>5227</v>
      </c>
      <c r="J267" s="3"/>
      <c r="K267" s="3">
        <v>0.41</v>
      </c>
      <c r="L267" s="3">
        <v>7.2</v>
      </c>
      <c r="M267" s="3"/>
      <c r="N267" s="3">
        <v>0</v>
      </c>
      <c r="O267" s="3">
        <v>2.94</v>
      </c>
      <c r="P267" s="3">
        <v>-1.54</v>
      </c>
      <c r="Q267" s="3">
        <v>-1.77</v>
      </c>
      <c r="R267" s="3"/>
      <c r="S267" s="3">
        <v>77.06</v>
      </c>
      <c r="T267" s="3"/>
      <c r="U267" s="3"/>
      <c r="V267" s="3"/>
      <c r="W267" s="9"/>
      <c r="X267" s="3"/>
      <c r="Y267" s="2"/>
      <c r="Z267" s="2"/>
    </row>
    <row r="268" spans="1:26" ht="15.75" customHeight="1" x14ac:dyDescent="0.25">
      <c r="A268" s="7" t="s">
        <v>273</v>
      </c>
      <c r="B268" s="7">
        <v>267</v>
      </c>
      <c r="C268" s="3" t="s">
        <v>5</v>
      </c>
      <c r="D268" s="3"/>
      <c r="E268" s="3">
        <v>2.84</v>
      </c>
      <c r="F268" s="4">
        <v>1.43</v>
      </c>
      <c r="G268" s="8">
        <v>4713900</v>
      </c>
      <c r="H268" s="8">
        <v>13159</v>
      </c>
      <c r="I268" s="8">
        <v>2840</v>
      </c>
      <c r="J268" s="3">
        <v>14.72</v>
      </c>
      <c r="K268" s="3">
        <v>1.57</v>
      </c>
      <c r="L268" s="3">
        <v>2.81</v>
      </c>
      <c r="M268" s="3"/>
      <c r="N268" s="3">
        <v>0.19</v>
      </c>
      <c r="O268" s="3">
        <v>5.96</v>
      </c>
      <c r="P268" s="3">
        <v>11.27</v>
      </c>
      <c r="Q268" s="3">
        <v>10.6</v>
      </c>
      <c r="R268" s="3"/>
      <c r="S268" s="3">
        <v>36.590000000000003</v>
      </c>
      <c r="T268" s="3"/>
      <c r="U268" s="3">
        <v>423</v>
      </c>
      <c r="V268" s="3">
        <v>496</v>
      </c>
      <c r="W268" s="9">
        <v>0.25</v>
      </c>
      <c r="X268" s="3"/>
      <c r="Y268" s="2"/>
      <c r="Z268" s="2"/>
    </row>
    <row r="269" spans="1:26" ht="15.75" customHeight="1" x14ac:dyDescent="0.25">
      <c r="A269" s="7" t="s">
        <v>274</v>
      </c>
      <c r="B269" s="7">
        <v>268</v>
      </c>
      <c r="C269" s="3" t="s">
        <v>1</v>
      </c>
      <c r="D269" s="3"/>
      <c r="E269" s="3">
        <v>22.4</v>
      </c>
      <c r="F269" s="4">
        <v>-3.03</v>
      </c>
      <c r="G269" s="8">
        <v>23948200</v>
      </c>
      <c r="H269" s="8">
        <v>544097</v>
      </c>
      <c r="I269" s="8">
        <v>125766</v>
      </c>
      <c r="J269" s="5">
        <v>83399.179999999993</v>
      </c>
      <c r="K269" s="3">
        <v>0.99</v>
      </c>
      <c r="L269" s="3">
        <v>2.5499999999999998</v>
      </c>
      <c r="M269" s="3">
        <v>0.18</v>
      </c>
      <c r="N269" s="3">
        <v>0</v>
      </c>
      <c r="O269" s="3">
        <v>1.55</v>
      </c>
      <c r="P269" s="3"/>
      <c r="Q269" s="3">
        <v>0.42</v>
      </c>
      <c r="R269" s="3">
        <v>5.3</v>
      </c>
      <c r="S269" s="3">
        <v>35.11</v>
      </c>
      <c r="T269" s="3"/>
      <c r="U269" s="3"/>
      <c r="V269" s="3">
        <v>955</v>
      </c>
      <c r="W269" s="9">
        <v>2766.6</v>
      </c>
      <c r="X269" s="3"/>
      <c r="Y269" s="2"/>
      <c r="Z269" s="2"/>
    </row>
    <row r="270" spans="1:26" ht="15.75" customHeight="1" x14ac:dyDescent="0.25">
      <c r="A270" s="7" t="s">
        <v>275</v>
      </c>
      <c r="B270" s="7">
        <v>269</v>
      </c>
      <c r="C270" s="3" t="s">
        <v>5</v>
      </c>
      <c r="D270" s="3"/>
      <c r="E270" s="3">
        <v>1.22</v>
      </c>
      <c r="F270" s="4">
        <v>-1.61</v>
      </c>
      <c r="G270" s="8">
        <v>2693100</v>
      </c>
      <c r="H270" s="8">
        <v>3302</v>
      </c>
      <c r="I270" s="8">
        <v>968</v>
      </c>
      <c r="J270" s="5">
        <v>17.29</v>
      </c>
      <c r="K270" s="3">
        <v>0.74</v>
      </c>
      <c r="L270" s="3">
        <v>1.38</v>
      </c>
      <c r="M270" s="3"/>
      <c r="N270" s="3">
        <v>7.0000000000000007E-2</v>
      </c>
      <c r="O270" s="3">
        <v>3.35</v>
      </c>
      <c r="P270" s="3">
        <v>4.3899999999999997</v>
      </c>
      <c r="Q270" s="3">
        <v>7.9</v>
      </c>
      <c r="R270" s="3"/>
      <c r="S270" s="3">
        <v>22.56</v>
      </c>
      <c r="T270" s="3"/>
      <c r="U270" s="3">
        <v>641</v>
      </c>
      <c r="V270" s="3">
        <v>643</v>
      </c>
      <c r="W270" s="6">
        <v>-0.11</v>
      </c>
      <c r="X270" s="3"/>
      <c r="Y270" s="2"/>
      <c r="Z270" s="2"/>
    </row>
    <row r="271" spans="1:26" ht="15.75" customHeight="1" x14ac:dyDescent="0.25">
      <c r="A271" s="7" t="s">
        <v>276</v>
      </c>
      <c r="B271" s="7">
        <v>270</v>
      </c>
      <c r="C271" s="3" t="s">
        <v>1</v>
      </c>
      <c r="D271" s="3"/>
      <c r="E271" s="3">
        <v>2.94</v>
      </c>
      <c r="F271" s="4">
        <v>2.08</v>
      </c>
      <c r="G271" s="8">
        <v>268096000</v>
      </c>
      <c r="H271" s="8">
        <v>805385</v>
      </c>
      <c r="I271" s="8">
        <v>25263</v>
      </c>
      <c r="J271" s="3">
        <v>8.2100000000000009</v>
      </c>
      <c r="K271" s="3">
        <v>3.72</v>
      </c>
      <c r="L271" s="3">
        <v>15.83</v>
      </c>
      <c r="M271" s="3"/>
      <c r="N271" s="3">
        <v>0.36</v>
      </c>
      <c r="O271" s="3">
        <v>18.36</v>
      </c>
      <c r="P271" s="3">
        <v>25.04</v>
      </c>
      <c r="Q271" s="3">
        <v>-14.63</v>
      </c>
      <c r="R271" s="3">
        <v>59.63</v>
      </c>
      <c r="S271" s="3">
        <v>44.61</v>
      </c>
      <c r="T271" s="3"/>
      <c r="U271" s="3">
        <v>103</v>
      </c>
      <c r="V271" s="3">
        <v>94</v>
      </c>
      <c r="W271" s="4">
        <v>0.84</v>
      </c>
      <c r="X271" s="3"/>
      <c r="Y271" s="2"/>
      <c r="Z271" s="2"/>
    </row>
    <row r="272" spans="1:26" ht="15.75" customHeight="1" x14ac:dyDescent="0.25">
      <c r="A272" s="7" t="s">
        <v>277</v>
      </c>
      <c r="B272" s="7">
        <v>271</v>
      </c>
      <c r="C272" s="3" t="s">
        <v>1</v>
      </c>
      <c r="D272" s="3"/>
      <c r="E272" s="3">
        <v>1.37</v>
      </c>
      <c r="F272" s="4">
        <v>0</v>
      </c>
      <c r="G272" s="8">
        <v>2456600</v>
      </c>
      <c r="H272" s="8">
        <v>3404</v>
      </c>
      <c r="I272" s="8">
        <v>2941</v>
      </c>
      <c r="J272" s="3"/>
      <c r="K272" s="3">
        <v>1.49</v>
      </c>
      <c r="L272" s="3">
        <v>3.2</v>
      </c>
      <c r="M272" s="3"/>
      <c r="N272" s="3">
        <v>0</v>
      </c>
      <c r="O272" s="3">
        <v>-1</v>
      </c>
      <c r="P272" s="3">
        <v>-23.17</v>
      </c>
      <c r="Q272" s="3">
        <v>-203.06</v>
      </c>
      <c r="R272" s="3"/>
      <c r="S272" s="3">
        <v>44.17</v>
      </c>
      <c r="T272" s="3"/>
      <c r="U272" s="3"/>
      <c r="V272" s="3"/>
      <c r="W272" s="9"/>
      <c r="X272" s="3"/>
      <c r="Y272" s="2"/>
      <c r="Z272" s="2"/>
    </row>
    <row r="273" spans="1:26" ht="15.75" customHeight="1" x14ac:dyDescent="0.25">
      <c r="A273" s="7" t="s">
        <v>278</v>
      </c>
      <c r="B273" s="7">
        <v>272</v>
      </c>
      <c r="C273" s="3" t="s">
        <v>1</v>
      </c>
      <c r="D273" s="3" t="s">
        <v>17</v>
      </c>
      <c r="E273" s="3">
        <v>0.28000000000000003</v>
      </c>
      <c r="F273" s="4">
        <v>0</v>
      </c>
      <c r="G273" s="8">
        <v>346400</v>
      </c>
      <c r="H273" s="8">
        <v>87</v>
      </c>
      <c r="I273" s="8">
        <v>216</v>
      </c>
      <c r="J273" s="3"/>
      <c r="K273" s="3">
        <v>7</v>
      </c>
      <c r="L273" s="3">
        <v>38.869999999999997</v>
      </c>
      <c r="M273" s="3"/>
      <c r="N273" s="3">
        <v>0</v>
      </c>
      <c r="O273" s="3">
        <v>-14.76</v>
      </c>
      <c r="P273" s="3">
        <v>-359.85</v>
      </c>
      <c r="Q273" s="3">
        <v>-30.13</v>
      </c>
      <c r="R273" s="3"/>
      <c r="S273" s="3">
        <v>55.06</v>
      </c>
      <c r="T273" s="3"/>
      <c r="U273" s="3"/>
      <c r="V273" s="3"/>
      <c r="W273" s="9"/>
      <c r="X273" s="3"/>
      <c r="Y273" s="2"/>
      <c r="Z273" s="2"/>
    </row>
    <row r="274" spans="1:26" ht="15.75" customHeight="1" x14ac:dyDescent="0.25">
      <c r="A274" s="7" t="s">
        <v>279</v>
      </c>
      <c r="B274" s="7">
        <v>273</v>
      </c>
      <c r="C274" s="3" t="s">
        <v>1</v>
      </c>
      <c r="D274" s="3"/>
      <c r="E274" s="3">
        <v>77.5</v>
      </c>
      <c r="F274" s="9">
        <v>2.31</v>
      </c>
      <c r="G274" s="8">
        <v>100</v>
      </c>
      <c r="H274" s="3">
        <v>8</v>
      </c>
      <c r="I274" s="8">
        <v>1046</v>
      </c>
      <c r="J274" s="3">
        <v>14.66</v>
      </c>
      <c r="K274" s="3">
        <v>0.9</v>
      </c>
      <c r="L274" s="3">
        <v>0.16</v>
      </c>
      <c r="M274" s="3">
        <v>4.2</v>
      </c>
      <c r="N274" s="3">
        <v>5.29</v>
      </c>
      <c r="O274" s="3">
        <v>6.37</v>
      </c>
      <c r="P274" s="3">
        <v>6.18</v>
      </c>
      <c r="Q274" s="3">
        <v>7.47</v>
      </c>
      <c r="R274" s="3">
        <v>5.54</v>
      </c>
      <c r="S274" s="3">
        <v>25.51</v>
      </c>
      <c r="T274" s="3"/>
      <c r="U274" s="3">
        <v>561</v>
      </c>
      <c r="V274" s="3">
        <v>472</v>
      </c>
      <c r="W274" s="9">
        <v>-23.27</v>
      </c>
      <c r="X274" s="3"/>
      <c r="Y274" s="2"/>
      <c r="Z274" s="2"/>
    </row>
    <row r="275" spans="1:26" ht="15.75" customHeight="1" x14ac:dyDescent="0.25">
      <c r="A275" s="7" t="s">
        <v>280</v>
      </c>
      <c r="B275" s="7">
        <v>274</v>
      </c>
      <c r="C275" s="3" t="s">
        <v>1</v>
      </c>
      <c r="D275" s="3"/>
      <c r="E275" s="3">
        <v>10.9</v>
      </c>
      <c r="F275" s="4">
        <v>14.74</v>
      </c>
      <c r="G275" s="8">
        <v>40687200</v>
      </c>
      <c r="H275" s="8">
        <v>418859</v>
      </c>
      <c r="I275" s="8">
        <v>6622</v>
      </c>
      <c r="J275" s="3">
        <v>23.41</v>
      </c>
      <c r="K275" s="3">
        <v>2.67</v>
      </c>
      <c r="L275" s="3">
        <v>1.17</v>
      </c>
      <c r="M275" s="3">
        <v>0.14000000000000001</v>
      </c>
      <c r="N275" s="3">
        <v>0.47</v>
      </c>
      <c r="O275" s="3">
        <v>10.8</v>
      </c>
      <c r="P275" s="3">
        <v>12.31</v>
      </c>
      <c r="Q275" s="3">
        <v>19.649999999999999</v>
      </c>
      <c r="R275" s="3">
        <v>1.31</v>
      </c>
      <c r="S275" s="3">
        <v>35.14</v>
      </c>
      <c r="T275" s="3"/>
      <c r="U275" s="3">
        <v>499</v>
      </c>
      <c r="V275" s="3">
        <v>450</v>
      </c>
      <c r="W275" s="4">
        <v>1.45</v>
      </c>
      <c r="X275" s="3"/>
      <c r="Y275" s="2"/>
      <c r="Z275" s="2"/>
    </row>
    <row r="276" spans="1:26" ht="15.75" customHeight="1" x14ac:dyDescent="0.25">
      <c r="A276" s="7" t="s">
        <v>281</v>
      </c>
      <c r="B276" s="7">
        <v>275</v>
      </c>
      <c r="C276" s="3" t="s">
        <v>1</v>
      </c>
      <c r="D276" s="3"/>
      <c r="E276" s="3">
        <v>14.9</v>
      </c>
      <c r="F276" s="9">
        <v>1.36</v>
      </c>
      <c r="G276" s="8">
        <v>9649500</v>
      </c>
      <c r="H276" s="8">
        <v>143383</v>
      </c>
      <c r="I276" s="8">
        <v>13508</v>
      </c>
      <c r="J276" s="3">
        <v>24.83</v>
      </c>
      <c r="K276" s="3">
        <v>3.98</v>
      </c>
      <c r="L276" s="3">
        <v>5.4</v>
      </c>
      <c r="M276" s="3">
        <v>0.45</v>
      </c>
      <c r="N276" s="3">
        <v>0.6</v>
      </c>
      <c r="O276" s="3">
        <v>7.33</v>
      </c>
      <c r="P276" s="3">
        <v>16.68</v>
      </c>
      <c r="Q276" s="3">
        <v>5.05</v>
      </c>
      <c r="R276" s="3">
        <v>1.78</v>
      </c>
      <c r="S276" s="3">
        <v>53.92</v>
      </c>
      <c r="T276" s="3"/>
      <c r="U276" s="3">
        <v>450</v>
      </c>
      <c r="V276" s="3">
        <v>552</v>
      </c>
      <c r="W276" s="6">
        <v>-0.25</v>
      </c>
      <c r="X276" s="3"/>
      <c r="Y276" s="2"/>
      <c r="Z276" s="2"/>
    </row>
    <row r="277" spans="1:26" ht="15.75" customHeight="1" x14ac:dyDescent="0.25">
      <c r="A277" s="7" t="s">
        <v>282</v>
      </c>
      <c r="B277" s="7">
        <v>276</v>
      </c>
      <c r="C277" s="3" t="s">
        <v>1</v>
      </c>
      <c r="D277" s="3"/>
      <c r="E277" s="3">
        <v>32.25</v>
      </c>
      <c r="F277" s="4">
        <v>0.78</v>
      </c>
      <c r="G277" s="8">
        <v>2608700</v>
      </c>
      <c r="H277" s="8">
        <v>83882</v>
      </c>
      <c r="I277" s="8">
        <v>28751</v>
      </c>
      <c r="J277" s="3">
        <v>34.97</v>
      </c>
      <c r="K277" s="3">
        <v>8.0399999999999991</v>
      </c>
      <c r="L277" s="3">
        <v>2.62</v>
      </c>
      <c r="M277" s="3">
        <v>0.45</v>
      </c>
      <c r="N277" s="3">
        <v>0.92</v>
      </c>
      <c r="O277" s="3">
        <v>8.81</v>
      </c>
      <c r="P277" s="3">
        <v>24.23</v>
      </c>
      <c r="Q277" s="3">
        <v>28.34</v>
      </c>
      <c r="R277" s="3">
        <v>1.81</v>
      </c>
      <c r="S277" s="3">
        <v>47.09</v>
      </c>
      <c r="T277" s="3"/>
      <c r="U277" s="3">
        <v>432</v>
      </c>
      <c r="V277" s="3">
        <v>548</v>
      </c>
      <c r="W277" s="4">
        <v>0.46</v>
      </c>
      <c r="X277" s="3"/>
      <c r="Y277" s="2"/>
      <c r="Z277" s="2"/>
    </row>
    <row r="278" spans="1:26" ht="15.75" customHeight="1" x14ac:dyDescent="0.25">
      <c r="A278" s="7" t="s">
        <v>283</v>
      </c>
      <c r="B278" s="7">
        <v>277</v>
      </c>
      <c r="C278" s="3" t="s">
        <v>1</v>
      </c>
      <c r="D278" s="3"/>
      <c r="E278" s="3">
        <v>0.21</v>
      </c>
      <c r="F278" s="4">
        <v>-4.55</v>
      </c>
      <c r="G278" s="8">
        <v>23107700</v>
      </c>
      <c r="H278" s="8">
        <v>4980</v>
      </c>
      <c r="I278" s="8">
        <v>882</v>
      </c>
      <c r="J278" s="3"/>
      <c r="K278" s="3">
        <v>0.18</v>
      </c>
      <c r="L278" s="3">
        <v>0.72</v>
      </c>
      <c r="M278" s="3">
        <v>0.01</v>
      </c>
      <c r="N278" s="3">
        <v>0</v>
      </c>
      <c r="O278" s="3">
        <v>-1.23</v>
      </c>
      <c r="P278" s="3">
        <v>-6.16</v>
      </c>
      <c r="Q278" s="3">
        <v>-44.79</v>
      </c>
      <c r="R278" s="3"/>
      <c r="S278" s="3">
        <v>56.68</v>
      </c>
      <c r="T278" s="3"/>
      <c r="U278" s="3"/>
      <c r="V278" s="3"/>
      <c r="W278" s="9"/>
      <c r="X278" s="3"/>
      <c r="Y278" s="2"/>
      <c r="Z278" s="2"/>
    </row>
    <row r="279" spans="1:26" ht="15.75" customHeight="1" x14ac:dyDescent="0.25">
      <c r="A279" s="7" t="s">
        <v>284</v>
      </c>
      <c r="B279" s="7">
        <v>278</v>
      </c>
      <c r="C279" s="3" t="s">
        <v>5</v>
      </c>
      <c r="D279" s="3"/>
      <c r="E279" s="3">
        <v>2.88</v>
      </c>
      <c r="F279" s="3">
        <v>5.88</v>
      </c>
      <c r="G279" s="8">
        <v>2959300</v>
      </c>
      <c r="H279" s="8">
        <v>8733</v>
      </c>
      <c r="I279" s="8">
        <v>2035</v>
      </c>
      <c r="J279" s="3">
        <v>95.46</v>
      </c>
      <c r="K279" s="3">
        <v>2.06</v>
      </c>
      <c r="L279" s="3">
        <v>0.47</v>
      </c>
      <c r="M279" s="3"/>
      <c r="N279" s="3">
        <v>0.03</v>
      </c>
      <c r="O279" s="3">
        <v>1.9</v>
      </c>
      <c r="P279" s="3">
        <v>2.17</v>
      </c>
      <c r="Q279" s="3">
        <v>10.58</v>
      </c>
      <c r="R279" s="3"/>
      <c r="S279" s="3">
        <v>34.15</v>
      </c>
      <c r="T279" s="3"/>
      <c r="U279" s="3">
        <v>901</v>
      </c>
      <c r="V279" s="3">
        <v>922</v>
      </c>
      <c r="W279" s="9">
        <v>-2.97</v>
      </c>
      <c r="X279" s="3"/>
      <c r="Y279" s="2"/>
      <c r="Z279" s="2"/>
    </row>
    <row r="280" spans="1:26" ht="15.75" customHeight="1" x14ac:dyDescent="0.25">
      <c r="A280" s="7" t="s">
        <v>285</v>
      </c>
      <c r="B280" s="7">
        <v>279</v>
      </c>
      <c r="C280" s="3" t="s">
        <v>1</v>
      </c>
      <c r="D280" s="3"/>
      <c r="E280" s="3">
        <v>17.7</v>
      </c>
      <c r="F280" s="4">
        <v>1.1399999999999999</v>
      </c>
      <c r="G280" s="8">
        <v>65200</v>
      </c>
      <c r="H280" s="8">
        <v>1147</v>
      </c>
      <c r="I280" s="8">
        <v>3085</v>
      </c>
      <c r="J280" s="3">
        <v>13.85</v>
      </c>
      <c r="K280" s="3">
        <v>2.93</v>
      </c>
      <c r="L280" s="3">
        <v>0.62</v>
      </c>
      <c r="M280" s="3">
        <v>0.18</v>
      </c>
      <c r="N280" s="3">
        <v>1.28</v>
      </c>
      <c r="O280" s="3">
        <v>18.12</v>
      </c>
      <c r="P280" s="3">
        <v>21.79</v>
      </c>
      <c r="Q280" s="3">
        <v>12.95</v>
      </c>
      <c r="R280" s="3">
        <v>5.2</v>
      </c>
      <c r="S280" s="3">
        <v>45</v>
      </c>
      <c r="T280" s="3"/>
      <c r="U280" s="3">
        <v>272</v>
      </c>
      <c r="V280" s="3">
        <v>242</v>
      </c>
      <c r="W280" s="4">
        <v>0.71</v>
      </c>
      <c r="X280" s="3"/>
      <c r="Y280" s="2"/>
      <c r="Z280" s="2"/>
    </row>
    <row r="281" spans="1:26" ht="15.75" customHeight="1" x14ac:dyDescent="0.25">
      <c r="A281" s="7" t="s">
        <v>286</v>
      </c>
      <c r="B281" s="7">
        <v>280</v>
      </c>
      <c r="C281" s="3" t="s">
        <v>1</v>
      </c>
      <c r="D281" s="3" t="s">
        <v>17</v>
      </c>
      <c r="E281" s="3">
        <v>0.47</v>
      </c>
      <c r="F281" s="4">
        <v>0</v>
      </c>
      <c r="G281" s="8">
        <v>100</v>
      </c>
      <c r="H281" s="8">
        <v>0</v>
      </c>
      <c r="I281" s="8">
        <v>65</v>
      </c>
      <c r="J281" s="3"/>
      <c r="K281" s="3">
        <v>0.96</v>
      </c>
      <c r="L281" s="3">
        <v>17.64</v>
      </c>
      <c r="M281" s="3"/>
      <c r="N281" s="3">
        <v>0</v>
      </c>
      <c r="O281" s="3">
        <v>0.83</v>
      </c>
      <c r="P281" s="3">
        <v>-35.74</v>
      </c>
      <c r="Q281" s="3">
        <v>-62.22</v>
      </c>
      <c r="R281" s="3"/>
      <c r="S281" s="3">
        <v>52.52</v>
      </c>
      <c r="T281" s="3"/>
      <c r="U281" s="3"/>
      <c r="V281" s="3"/>
      <c r="W281" s="9"/>
      <c r="X281" s="3"/>
      <c r="Y281" s="2"/>
      <c r="Z281" s="2"/>
    </row>
    <row r="282" spans="1:26" ht="15.75" customHeight="1" x14ac:dyDescent="0.25">
      <c r="A282" s="7" t="s">
        <v>287</v>
      </c>
      <c r="B282" s="7">
        <v>281</v>
      </c>
      <c r="C282" s="3" t="s">
        <v>1</v>
      </c>
      <c r="D282" s="3"/>
      <c r="E282" s="3">
        <v>7.3</v>
      </c>
      <c r="F282" s="9">
        <v>2.82</v>
      </c>
      <c r="G282" s="8">
        <v>1790900</v>
      </c>
      <c r="H282" s="8">
        <v>12947</v>
      </c>
      <c r="I282" s="8">
        <v>7446</v>
      </c>
      <c r="J282" s="3">
        <v>22.2</v>
      </c>
      <c r="K282" s="3">
        <v>2.4700000000000002</v>
      </c>
      <c r="L282" s="3">
        <v>1.99</v>
      </c>
      <c r="M282" s="3">
        <v>0.25</v>
      </c>
      <c r="N282" s="3">
        <v>0.33</v>
      </c>
      <c r="O282" s="3">
        <v>6.42</v>
      </c>
      <c r="P282" s="3">
        <v>11.21</v>
      </c>
      <c r="Q282" s="3">
        <v>7.41</v>
      </c>
      <c r="R282" s="3">
        <v>3.52</v>
      </c>
      <c r="S282" s="3">
        <v>41.21</v>
      </c>
      <c r="T282" s="3"/>
      <c r="U282" s="3">
        <v>527</v>
      </c>
      <c r="V282" s="3">
        <v>572</v>
      </c>
      <c r="W282" s="9">
        <v>-0.01</v>
      </c>
      <c r="X282" s="3"/>
      <c r="Y282" s="2"/>
      <c r="Z282" s="2"/>
    </row>
    <row r="283" spans="1:26" ht="15.75" customHeight="1" x14ac:dyDescent="0.25">
      <c r="A283" s="7" t="s">
        <v>288</v>
      </c>
      <c r="B283" s="7">
        <v>282</v>
      </c>
      <c r="C283" s="3" t="s">
        <v>1</v>
      </c>
      <c r="D283" s="3"/>
      <c r="E283" s="3">
        <v>0.75</v>
      </c>
      <c r="F283" s="4">
        <v>1.35</v>
      </c>
      <c r="G283" s="8">
        <v>32200</v>
      </c>
      <c r="H283" s="8">
        <v>24</v>
      </c>
      <c r="I283" s="8">
        <v>180</v>
      </c>
      <c r="J283" s="3"/>
      <c r="K283" s="3">
        <v>0.88</v>
      </c>
      <c r="L283" s="3">
        <v>3.04</v>
      </c>
      <c r="M283" s="3"/>
      <c r="N283" s="3">
        <v>0</v>
      </c>
      <c r="O283" s="3">
        <v>-13.46</v>
      </c>
      <c r="P283" s="3">
        <v>-34.14</v>
      </c>
      <c r="Q283" s="3">
        <v>-36.76</v>
      </c>
      <c r="R283" s="3"/>
      <c r="S283" s="3">
        <v>45.71</v>
      </c>
      <c r="T283" s="3"/>
      <c r="U283" s="3"/>
      <c r="V283" s="3"/>
      <c r="W283" s="4"/>
      <c r="X283" s="3"/>
      <c r="Y283" s="2"/>
      <c r="Z283" s="2"/>
    </row>
    <row r="284" spans="1:26" ht="15.75" customHeight="1" x14ac:dyDescent="0.25">
      <c r="A284" s="7" t="s">
        <v>289</v>
      </c>
      <c r="B284" s="7">
        <v>283</v>
      </c>
      <c r="C284" s="3" t="s">
        <v>1</v>
      </c>
      <c r="D284" s="3"/>
      <c r="E284" s="3">
        <v>2.9</v>
      </c>
      <c r="F284" s="4">
        <v>1.4</v>
      </c>
      <c r="G284" s="8">
        <v>769700</v>
      </c>
      <c r="H284" s="8">
        <v>2204</v>
      </c>
      <c r="I284" s="8">
        <v>2552</v>
      </c>
      <c r="J284" s="3">
        <v>14.18</v>
      </c>
      <c r="K284" s="3">
        <v>2.59</v>
      </c>
      <c r="L284" s="3">
        <v>0.57999999999999996</v>
      </c>
      <c r="M284" s="3">
        <v>0.03</v>
      </c>
      <c r="N284" s="3">
        <v>0.2</v>
      </c>
      <c r="O284" s="3">
        <v>15.47</v>
      </c>
      <c r="P284" s="3">
        <v>18.28</v>
      </c>
      <c r="Q284" s="3">
        <v>9.19</v>
      </c>
      <c r="R284" s="3">
        <v>9.7899999999999991</v>
      </c>
      <c r="S284" s="3">
        <v>72.61</v>
      </c>
      <c r="T284" s="3"/>
      <c r="U284" s="3">
        <v>312</v>
      </c>
      <c r="V284" s="3">
        <v>268</v>
      </c>
      <c r="W284" s="9">
        <v>1.72</v>
      </c>
      <c r="X284" s="3"/>
      <c r="Y284" s="2"/>
      <c r="Z284" s="2"/>
    </row>
    <row r="285" spans="1:26" ht="15.75" customHeight="1" x14ac:dyDescent="0.25">
      <c r="A285" s="7" t="s">
        <v>290</v>
      </c>
      <c r="B285" s="7">
        <v>284</v>
      </c>
      <c r="C285" s="3" t="s">
        <v>1</v>
      </c>
      <c r="D285" s="3"/>
      <c r="E285" s="3">
        <v>1.53</v>
      </c>
      <c r="F285" s="4">
        <v>0</v>
      </c>
      <c r="G285" s="8">
        <v>41400</v>
      </c>
      <c r="H285" s="8">
        <v>63</v>
      </c>
      <c r="I285" s="8">
        <v>425</v>
      </c>
      <c r="J285" s="3"/>
      <c r="K285" s="3">
        <v>1.31</v>
      </c>
      <c r="L285" s="3">
        <v>1.04</v>
      </c>
      <c r="M285" s="3"/>
      <c r="N285" s="3">
        <v>0</v>
      </c>
      <c r="O285" s="3">
        <v>-3.43</v>
      </c>
      <c r="P285" s="3">
        <v>-8.6</v>
      </c>
      <c r="Q285" s="3">
        <v>-0.01</v>
      </c>
      <c r="R285" s="3"/>
      <c r="S285" s="3">
        <v>27.09</v>
      </c>
      <c r="T285" s="3"/>
      <c r="U285" s="3"/>
      <c r="V285" s="3"/>
      <c r="W285" s="6"/>
      <c r="X285" s="3"/>
      <c r="Y285" s="2"/>
      <c r="Z285" s="2"/>
    </row>
    <row r="286" spans="1:26" ht="15.75" customHeight="1" x14ac:dyDescent="0.25">
      <c r="A286" s="7" t="s">
        <v>291</v>
      </c>
      <c r="B286" s="7">
        <v>285</v>
      </c>
      <c r="C286" s="3" t="s">
        <v>5</v>
      </c>
      <c r="D286" s="3"/>
      <c r="E286" s="3">
        <v>79</v>
      </c>
      <c r="F286" s="4">
        <v>-1.56</v>
      </c>
      <c r="G286" s="8">
        <v>14201500</v>
      </c>
      <c r="H286" s="8">
        <v>1130037</v>
      </c>
      <c r="I286" s="8">
        <v>189068</v>
      </c>
      <c r="J286" s="3">
        <v>6.62</v>
      </c>
      <c r="K286" s="3">
        <v>0.47</v>
      </c>
      <c r="L286" s="3">
        <v>7.79</v>
      </c>
      <c r="M286" s="3"/>
      <c r="N286" s="3">
        <v>11.94</v>
      </c>
      <c r="O286" s="3">
        <v>1.1599999999999999</v>
      </c>
      <c r="P286" s="3">
        <v>7.09</v>
      </c>
      <c r="Q286" s="3">
        <v>10.45</v>
      </c>
      <c r="R286" s="3">
        <v>6.24</v>
      </c>
      <c r="S286" s="3">
        <v>74.48</v>
      </c>
      <c r="T286" s="3"/>
      <c r="U286" s="3">
        <v>347</v>
      </c>
      <c r="V286" s="3">
        <v>521</v>
      </c>
      <c r="W286" s="9">
        <v>-441.33</v>
      </c>
      <c r="X286" s="3"/>
      <c r="Y286" s="2"/>
      <c r="Z286" s="2"/>
    </row>
    <row r="287" spans="1:26" ht="15.75" customHeight="1" x14ac:dyDescent="0.25">
      <c r="A287" s="7" t="s">
        <v>292</v>
      </c>
      <c r="B287" s="7">
        <v>286</v>
      </c>
      <c r="C287" s="3" t="s">
        <v>1</v>
      </c>
      <c r="D287" s="3"/>
      <c r="E287" s="3">
        <v>3.04</v>
      </c>
      <c r="F287" s="4">
        <v>0</v>
      </c>
      <c r="G287" s="8">
        <v>26200</v>
      </c>
      <c r="H287" s="8">
        <v>79</v>
      </c>
      <c r="I287" s="8">
        <v>1824</v>
      </c>
      <c r="J287" s="3"/>
      <c r="K287" s="3">
        <v>0.53</v>
      </c>
      <c r="L287" s="3">
        <v>2.12</v>
      </c>
      <c r="M287" s="3"/>
      <c r="N287" s="3">
        <v>0</v>
      </c>
      <c r="O287" s="3">
        <v>-0.43</v>
      </c>
      <c r="P287" s="3">
        <v>-4.55</v>
      </c>
      <c r="Q287" s="3">
        <v>-1.07</v>
      </c>
      <c r="R287" s="3">
        <v>1.97</v>
      </c>
      <c r="S287" s="3">
        <v>38.11</v>
      </c>
      <c r="T287" s="3"/>
      <c r="U287" s="3"/>
      <c r="V287" s="3"/>
      <c r="W287" s="4"/>
      <c r="X287" s="3"/>
      <c r="Y287" s="2"/>
      <c r="Z287" s="2"/>
    </row>
    <row r="288" spans="1:26" ht="15.75" customHeight="1" x14ac:dyDescent="0.25">
      <c r="A288" s="7" t="s">
        <v>293</v>
      </c>
      <c r="B288" s="7">
        <v>287</v>
      </c>
      <c r="C288" s="3" t="s">
        <v>1</v>
      </c>
      <c r="D288" s="3" t="s">
        <v>102</v>
      </c>
      <c r="E288" s="3">
        <v>0.18</v>
      </c>
      <c r="F288" s="4">
        <v>0</v>
      </c>
      <c r="G288" s="8">
        <v>0</v>
      </c>
      <c r="H288" s="3">
        <v>0</v>
      </c>
      <c r="I288" s="8">
        <v>158</v>
      </c>
      <c r="J288" s="3"/>
      <c r="K288" s="3">
        <v>0.24</v>
      </c>
      <c r="L288" s="3">
        <v>2.5299999999999998</v>
      </c>
      <c r="M288" s="3"/>
      <c r="N288" s="3">
        <v>0</v>
      </c>
      <c r="O288" s="3">
        <v>-11.12</v>
      </c>
      <c r="P288" s="3">
        <v>-46.89</v>
      </c>
      <c r="Q288" s="3">
        <v>-56.28</v>
      </c>
      <c r="R288" s="3"/>
      <c r="S288" s="3">
        <v>62.46</v>
      </c>
      <c r="T288" s="3"/>
      <c r="U288" s="3"/>
      <c r="V288" s="3"/>
      <c r="W288" s="9"/>
      <c r="X288" s="3"/>
      <c r="Y288" s="2"/>
      <c r="Z288" s="2"/>
    </row>
    <row r="289" spans="1:26" ht="15.75" customHeight="1" x14ac:dyDescent="0.25">
      <c r="A289" s="7" t="s">
        <v>294</v>
      </c>
      <c r="B289" s="7">
        <v>288</v>
      </c>
      <c r="C289" s="3" t="s">
        <v>1</v>
      </c>
      <c r="D289" s="3"/>
      <c r="E289" s="3">
        <v>7.55</v>
      </c>
      <c r="F289" s="3">
        <v>-0.66</v>
      </c>
      <c r="G289" s="8">
        <v>254400</v>
      </c>
      <c r="H289" s="8">
        <v>1921</v>
      </c>
      <c r="I289" s="8">
        <v>1888</v>
      </c>
      <c r="J289" s="3">
        <v>8.64</v>
      </c>
      <c r="K289" s="3">
        <v>0.91</v>
      </c>
      <c r="L289" s="3">
        <v>1.6</v>
      </c>
      <c r="M289" s="3">
        <v>0.22</v>
      </c>
      <c r="N289" s="3">
        <v>0.87</v>
      </c>
      <c r="O289" s="3">
        <v>3.17</v>
      </c>
      <c r="P289" s="3">
        <v>10.61</v>
      </c>
      <c r="Q289" s="3">
        <v>10.199999999999999</v>
      </c>
      <c r="R289" s="3">
        <v>9.2100000000000009</v>
      </c>
      <c r="S289" s="3">
        <v>26.5</v>
      </c>
      <c r="T289" s="3"/>
      <c r="U289" s="3">
        <v>300</v>
      </c>
      <c r="V289" s="3">
        <v>475</v>
      </c>
      <c r="W289" s="9">
        <v>1.28</v>
      </c>
      <c r="X289" s="3"/>
      <c r="Y289" s="2"/>
      <c r="Z289" s="2"/>
    </row>
    <row r="290" spans="1:26" ht="15.75" customHeight="1" x14ac:dyDescent="0.25">
      <c r="A290" s="7" t="s">
        <v>295</v>
      </c>
      <c r="B290" s="7">
        <v>289</v>
      </c>
      <c r="C290" s="3" t="s">
        <v>1</v>
      </c>
      <c r="D290" s="3"/>
      <c r="E290" s="3">
        <v>31</v>
      </c>
      <c r="F290" s="3">
        <v>-1.59</v>
      </c>
      <c r="G290" s="8">
        <v>5222700</v>
      </c>
      <c r="H290" s="8">
        <v>163752</v>
      </c>
      <c r="I290" s="8">
        <v>36357</v>
      </c>
      <c r="J290" s="3">
        <v>36.25</v>
      </c>
      <c r="K290" s="3">
        <v>3.09</v>
      </c>
      <c r="L290" s="3">
        <v>0.47</v>
      </c>
      <c r="M290" s="3">
        <v>0.4</v>
      </c>
      <c r="N290" s="3">
        <v>0.86</v>
      </c>
      <c r="O290" s="3">
        <v>6.47</v>
      </c>
      <c r="P290" s="3">
        <v>8.5500000000000007</v>
      </c>
      <c r="Q290" s="3">
        <v>9</v>
      </c>
      <c r="R290" s="3">
        <v>2.54</v>
      </c>
      <c r="S290" s="3">
        <v>58.08</v>
      </c>
      <c r="T290" s="3"/>
      <c r="U290" s="3">
        <v>669</v>
      </c>
      <c r="V290" s="3">
        <v>639</v>
      </c>
      <c r="W290" s="6">
        <v>-2.63</v>
      </c>
      <c r="X290" s="3"/>
      <c r="Y290" s="2"/>
      <c r="Z290" s="2"/>
    </row>
    <row r="291" spans="1:26" ht="15.75" customHeight="1" x14ac:dyDescent="0.25">
      <c r="A291" s="7" t="s">
        <v>296</v>
      </c>
      <c r="B291" s="7">
        <v>290</v>
      </c>
      <c r="C291" s="3" t="s">
        <v>5</v>
      </c>
      <c r="D291" s="3"/>
      <c r="E291" s="3">
        <v>0.42</v>
      </c>
      <c r="F291" s="4">
        <v>-8.6999999999999993</v>
      </c>
      <c r="G291" s="8">
        <v>501200</v>
      </c>
      <c r="H291" s="8">
        <v>211</v>
      </c>
      <c r="I291" s="8">
        <v>286</v>
      </c>
      <c r="J291" s="3"/>
      <c r="K291" s="3">
        <v>0.62</v>
      </c>
      <c r="L291" s="3">
        <v>0.28000000000000003</v>
      </c>
      <c r="M291" s="3"/>
      <c r="N291" s="3">
        <v>0</v>
      </c>
      <c r="O291" s="3">
        <v>-0.08</v>
      </c>
      <c r="P291" s="3">
        <v>-0.66</v>
      </c>
      <c r="Q291" s="3">
        <v>5.75</v>
      </c>
      <c r="R291" s="3"/>
      <c r="S291" s="3">
        <v>29.38</v>
      </c>
      <c r="T291" s="3"/>
      <c r="U291" s="3"/>
      <c r="V291" s="3"/>
      <c r="W291" s="4"/>
      <c r="X291" s="3"/>
      <c r="Y291" s="2"/>
      <c r="Z291" s="2"/>
    </row>
    <row r="292" spans="1:26" ht="15.75" customHeight="1" x14ac:dyDescent="0.25">
      <c r="A292" s="7" t="s">
        <v>297</v>
      </c>
      <c r="B292" s="7">
        <v>291</v>
      </c>
      <c r="C292" s="3" t="s">
        <v>5</v>
      </c>
      <c r="D292" s="3"/>
      <c r="E292" s="3">
        <v>84</v>
      </c>
      <c r="F292" s="3">
        <v>0</v>
      </c>
      <c r="G292" s="8">
        <v>6100</v>
      </c>
      <c r="H292" s="3">
        <v>513</v>
      </c>
      <c r="I292" s="8">
        <v>1628</v>
      </c>
      <c r="J292" s="3">
        <v>88.16</v>
      </c>
      <c r="K292" s="3">
        <v>3.39</v>
      </c>
      <c r="L292" s="3">
        <v>0.21</v>
      </c>
      <c r="M292" s="3"/>
      <c r="N292" s="3">
        <v>0.95</v>
      </c>
      <c r="O292" s="3">
        <v>3.39</v>
      </c>
      <c r="P292" s="3">
        <v>3.91</v>
      </c>
      <c r="Q292" s="3">
        <v>1.01</v>
      </c>
      <c r="R292" s="3"/>
      <c r="S292" s="3">
        <v>35.94</v>
      </c>
      <c r="T292" s="3"/>
      <c r="U292" s="3">
        <v>854</v>
      </c>
      <c r="V292" s="3">
        <v>839</v>
      </c>
      <c r="W292" s="9">
        <v>-1.1200000000000001</v>
      </c>
      <c r="X292" s="3"/>
      <c r="Y292" s="2"/>
      <c r="Z292" s="2"/>
    </row>
    <row r="293" spans="1:26" ht="15.75" customHeight="1" x14ac:dyDescent="0.25">
      <c r="A293" s="7" t="s">
        <v>298</v>
      </c>
      <c r="B293" s="7">
        <v>292</v>
      </c>
      <c r="C293" s="3" t="s">
        <v>1</v>
      </c>
      <c r="D293" s="3"/>
      <c r="E293" s="3">
        <v>2.96</v>
      </c>
      <c r="F293" s="4">
        <v>0</v>
      </c>
      <c r="G293" s="8">
        <v>1303400</v>
      </c>
      <c r="H293" s="8">
        <v>3883</v>
      </c>
      <c r="I293" s="8">
        <v>5896</v>
      </c>
      <c r="J293" s="3">
        <v>38.630000000000003</v>
      </c>
      <c r="K293" s="3">
        <v>1.1200000000000001</v>
      </c>
      <c r="L293" s="3">
        <v>1.89</v>
      </c>
      <c r="M293" s="3"/>
      <c r="N293" s="3">
        <v>0.08</v>
      </c>
      <c r="O293" s="3">
        <v>1.07</v>
      </c>
      <c r="P293" s="3">
        <v>2.77</v>
      </c>
      <c r="Q293" s="3">
        <v>-55.73</v>
      </c>
      <c r="R293" s="3">
        <v>11.52</v>
      </c>
      <c r="S293" s="3">
        <v>65.02</v>
      </c>
      <c r="T293" s="3"/>
      <c r="U293" s="3">
        <v>828</v>
      </c>
      <c r="V293" s="3">
        <v>895</v>
      </c>
      <c r="W293" s="4">
        <v>2.13</v>
      </c>
      <c r="X293" s="3"/>
      <c r="Y293" s="2"/>
      <c r="Z293" s="2"/>
    </row>
    <row r="294" spans="1:26" ht="15.75" customHeight="1" x14ac:dyDescent="0.25">
      <c r="A294" s="7" t="s">
        <v>299</v>
      </c>
      <c r="B294" s="7">
        <v>293</v>
      </c>
      <c r="C294" s="3" t="s">
        <v>1</v>
      </c>
      <c r="D294" s="3"/>
      <c r="E294" s="3">
        <v>0.45</v>
      </c>
      <c r="F294" s="4">
        <v>0</v>
      </c>
      <c r="G294" s="8">
        <v>6671300</v>
      </c>
      <c r="H294" s="8">
        <v>3039</v>
      </c>
      <c r="I294" s="8">
        <v>1264</v>
      </c>
      <c r="J294" s="3">
        <v>8.0399999999999991</v>
      </c>
      <c r="K294" s="3">
        <v>1.1299999999999999</v>
      </c>
      <c r="L294" s="3">
        <v>0.11</v>
      </c>
      <c r="M294" s="3">
        <v>0.02</v>
      </c>
      <c r="N294" s="3">
        <v>0.06</v>
      </c>
      <c r="O294" s="3">
        <v>16.059999999999999</v>
      </c>
      <c r="P294" s="3">
        <v>14.29</v>
      </c>
      <c r="Q294" s="3">
        <v>20.51</v>
      </c>
      <c r="R294" s="3">
        <v>8.89</v>
      </c>
      <c r="S294" s="3">
        <v>45.72</v>
      </c>
      <c r="T294" s="3"/>
      <c r="U294" s="3">
        <v>203</v>
      </c>
      <c r="V294" s="3">
        <v>111</v>
      </c>
      <c r="W294" s="6">
        <v>0.02</v>
      </c>
      <c r="X294" s="3"/>
      <c r="Y294" s="2"/>
      <c r="Z294" s="2"/>
    </row>
    <row r="295" spans="1:26" ht="15.75" customHeight="1" x14ac:dyDescent="0.25">
      <c r="A295" s="7" t="s">
        <v>300</v>
      </c>
      <c r="B295" s="7">
        <v>294</v>
      </c>
      <c r="C295" s="3" t="s">
        <v>5</v>
      </c>
      <c r="D295" s="3"/>
      <c r="E295" s="3">
        <v>0.53</v>
      </c>
      <c r="F295" s="4">
        <v>3.92</v>
      </c>
      <c r="G295" s="8">
        <v>70200</v>
      </c>
      <c r="H295" s="8">
        <v>37</v>
      </c>
      <c r="I295" s="8">
        <v>795</v>
      </c>
      <c r="J295" s="3"/>
      <c r="K295" s="3">
        <v>0.61</v>
      </c>
      <c r="L295" s="3">
        <v>4.3899999999999997</v>
      </c>
      <c r="M295" s="3"/>
      <c r="N295" s="3">
        <v>0</v>
      </c>
      <c r="O295" s="3">
        <v>-9.8000000000000007</v>
      </c>
      <c r="P295" s="3">
        <v>-79.28</v>
      </c>
      <c r="Q295" s="3">
        <v>-12.21</v>
      </c>
      <c r="R295" s="3"/>
      <c r="S295" s="3">
        <v>48.15</v>
      </c>
      <c r="T295" s="3"/>
      <c r="U295" s="3"/>
      <c r="V295" s="3"/>
      <c r="W295" s="9"/>
      <c r="X295" s="3"/>
      <c r="Y295" s="2"/>
      <c r="Z295" s="2"/>
    </row>
    <row r="296" spans="1:26" ht="15.75" customHeight="1" x14ac:dyDescent="0.25">
      <c r="A296" s="7" t="s">
        <v>301</v>
      </c>
      <c r="B296" s="7">
        <v>295</v>
      </c>
      <c r="C296" s="3" t="s">
        <v>1</v>
      </c>
      <c r="D296" s="3"/>
      <c r="E296" s="3">
        <v>37.5</v>
      </c>
      <c r="F296" s="3">
        <v>-1.32</v>
      </c>
      <c r="G296" s="8">
        <v>1702100</v>
      </c>
      <c r="H296" s="8">
        <v>64479</v>
      </c>
      <c r="I296" s="8">
        <v>31753</v>
      </c>
      <c r="J296" s="3">
        <v>5.33</v>
      </c>
      <c r="K296" s="3">
        <v>0.73</v>
      </c>
      <c r="L296" s="3">
        <v>7.55</v>
      </c>
      <c r="M296" s="3"/>
      <c r="N296" s="3">
        <v>7.04</v>
      </c>
      <c r="O296" s="3">
        <v>2.2000000000000002</v>
      </c>
      <c r="P296" s="3">
        <v>13.93</v>
      </c>
      <c r="Q296" s="3">
        <v>20.36</v>
      </c>
      <c r="R296" s="3">
        <v>11.18</v>
      </c>
      <c r="S296" s="3">
        <v>86.89</v>
      </c>
      <c r="T296" s="3"/>
      <c r="U296" s="3">
        <v>159</v>
      </c>
      <c r="V296" s="3">
        <v>453</v>
      </c>
      <c r="W296" s="9">
        <v>0.28000000000000003</v>
      </c>
      <c r="X296" s="3"/>
      <c r="Y296" s="2"/>
      <c r="Z296" s="2"/>
    </row>
    <row r="297" spans="1:26" ht="15.75" customHeight="1" x14ac:dyDescent="0.25">
      <c r="A297" s="7" t="s">
        <v>302</v>
      </c>
      <c r="B297" s="7">
        <v>296</v>
      </c>
      <c r="C297" s="3" t="s">
        <v>1</v>
      </c>
      <c r="D297" s="3"/>
      <c r="E297" s="3">
        <v>0.95</v>
      </c>
      <c r="F297" s="3">
        <v>0</v>
      </c>
      <c r="G297" s="8">
        <v>1346200</v>
      </c>
      <c r="H297" s="8">
        <v>1282</v>
      </c>
      <c r="I297" s="8">
        <v>456</v>
      </c>
      <c r="J297" s="3">
        <v>19.95</v>
      </c>
      <c r="K297" s="3">
        <v>2.02</v>
      </c>
      <c r="L297" s="3">
        <v>1.51</v>
      </c>
      <c r="M297" s="3"/>
      <c r="N297" s="3">
        <v>0.05</v>
      </c>
      <c r="O297" s="3">
        <v>5.83</v>
      </c>
      <c r="P297" s="3">
        <v>10.44</v>
      </c>
      <c r="Q297" s="3">
        <v>5.79</v>
      </c>
      <c r="R297" s="3"/>
      <c r="S297" s="3">
        <v>47.87</v>
      </c>
      <c r="T297" s="3"/>
      <c r="U297" s="3">
        <v>522</v>
      </c>
      <c r="V297" s="3">
        <v>575</v>
      </c>
      <c r="W297" s="9">
        <v>0.12</v>
      </c>
      <c r="X297" s="3"/>
      <c r="Y297" s="2"/>
      <c r="Z297" s="2"/>
    </row>
    <row r="298" spans="1:26" ht="15.75" customHeight="1" x14ac:dyDescent="0.25">
      <c r="A298" s="7" t="s">
        <v>303</v>
      </c>
      <c r="B298" s="7">
        <v>297</v>
      </c>
      <c r="C298" s="3" t="s">
        <v>1</v>
      </c>
      <c r="D298" s="3"/>
      <c r="E298" s="3">
        <v>2.14</v>
      </c>
      <c r="F298" s="3">
        <v>5.94</v>
      </c>
      <c r="G298" s="8">
        <v>8792600</v>
      </c>
      <c r="H298" s="8">
        <v>18528</v>
      </c>
      <c r="I298" s="8">
        <v>9438</v>
      </c>
      <c r="J298" s="3"/>
      <c r="K298" s="3">
        <v>0.52</v>
      </c>
      <c r="L298" s="3">
        <v>1.31</v>
      </c>
      <c r="M298" s="3">
        <v>0.05</v>
      </c>
      <c r="N298" s="3">
        <v>0</v>
      </c>
      <c r="O298" s="3">
        <v>0.86</v>
      </c>
      <c r="P298" s="3">
        <v>-0.45</v>
      </c>
      <c r="Q298" s="3">
        <v>-1.8</v>
      </c>
      <c r="R298" s="3">
        <v>2.48</v>
      </c>
      <c r="S298" s="3">
        <v>27.52</v>
      </c>
      <c r="T298" s="3"/>
      <c r="U298" s="3"/>
      <c r="V298" s="3"/>
      <c r="W298" s="9"/>
      <c r="X298" s="3"/>
      <c r="Y298" s="2"/>
      <c r="Z298" s="2"/>
    </row>
    <row r="299" spans="1:26" ht="15.75" customHeight="1" x14ac:dyDescent="0.25">
      <c r="A299" s="7" t="s">
        <v>304</v>
      </c>
      <c r="B299" s="7">
        <v>298</v>
      </c>
      <c r="C299" s="3" t="s">
        <v>1</v>
      </c>
      <c r="D299" s="3"/>
      <c r="E299" s="3">
        <v>9.25</v>
      </c>
      <c r="F299" s="9">
        <v>-2.63</v>
      </c>
      <c r="G299" s="8">
        <v>13059300</v>
      </c>
      <c r="H299" s="8">
        <v>121937</v>
      </c>
      <c r="I299" s="8">
        <v>129279</v>
      </c>
      <c r="J299" s="3">
        <v>5.38</v>
      </c>
      <c r="K299" s="3">
        <v>0.38</v>
      </c>
      <c r="L299" s="3">
        <v>8.35</v>
      </c>
      <c r="M299" s="3">
        <v>0.75</v>
      </c>
      <c r="N299" s="3">
        <v>1.72</v>
      </c>
      <c r="O299" s="3">
        <v>1.1100000000000001</v>
      </c>
      <c r="P299" s="3">
        <v>7.32</v>
      </c>
      <c r="Q299" s="3">
        <v>13.16</v>
      </c>
      <c r="R299" s="3">
        <v>7.93</v>
      </c>
      <c r="S299" s="3">
        <v>44.93</v>
      </c>
      <c r="T299" s="3"/>
      <c r="U299" s="3">
        <v>321</v>
      </c>
      <c r="V299" s="3">
        <v>507</v>
      </c>
      <c r="W299" s="9">
        <v>1.71</v>
      </c>
      <c r="X299" s="3"/>
      <c r="Y299" s="2"/>
      <c r="Z299" s="2"/>
    </row>
    <row r="300" spans="1:26" ht="15.75" customHeight="1" x14ac:dyDescent="0.25">
      <c r="A300" s="7" t="s">
        <v>305</v>
      </c>
      <c r="B300" s="7">
        <v>299</v>
      </c>
      <c r="C300" s="3" t="s">
        <v>1</v>
      </c>
      <c r="D300" s="3"/>
      <c r="E300" s="3">
        <v>33.5</v>
      </c>
      <c r="F300" s="4">
        <v>0.75</v>
      </c>
      <c r="G300" s="8">
        <v>9155100</v>
      </c>
      <c r="H300" s="8">
        <v>307612</v>
      </c>
      <c r="I300" s="8">
        <v>86374</v>
      </c>
      <c r="J300" s="3">
        <v>15.99</v>
      </c>
      <c r="K300" s="3">
        <v>4.2699999999999996</v>
      </c>
      <c r="L300" s="3">
        <v>2.92</v>
      </c>
      <c r="M300" s="3"/>
      <c r="N300" s="3">
        <v>2.1</v>
      </c>
      <c r="O300" s="3">
        <v>8.56</v>
      </c>
      <c r="P300" s="3">
        <v>28.9</v>
      </c>
      <c r="Q300" s="3">
        <v>29.27</v>
      </c>
      <c r="R300" s="3">
        <v>2.65</v>
      </c>
      <c r="S300" s="3">
        <v>35.630000000000003</v>
      </c>
      <c r="T300" s="3"/>
      <c r="U300" s="3">
        <v>268</v>
      </c>
      <c r="V300" s="3">
        <v>415</v>
      </c>
      <c r="W300" s="6">
        <v>0.55000000000000004</v>
      </c>
      <c r="X300" s="3"/>
      <c r="Y300" s="2"/>
      <c r="Z300" s="2"/>
    </row>
    <row r="301" spans="1:26" ht="15.75" customHeight="1" x14ac:dyDescent="0.25">
      <c r="A301" s="7" t="s">
        <v>306</v>
      </c>
      <c r="B301" s="7">
        <v>300</v>
      </c>
      <c r="C301" s="3" t="s">
        <v>1</v>
      </c>
      <c r="D301" s="3"/>
      <c r="E301" s="3">
        <v>0.02</v>
      </c>
      <c r="F301" s="9">
        <v>0</v>
      </c>
      <c r="G301" s="8">
        <v>79516400</v>
      </c>
      <c r="H301" s="8">
        <v>1413</v>
      </c>
      <c r="I301" s="8">
        <v>39</v>
      </c>
      <c r="J301" s="3"/>
      <c r="K301" s="3">
        <v>0.1</v>
      </c>
      <c r="L301" s="3">
        <v>1.1299999999999999</v>
      </c>
      <c r="M301" s="3"/>
      <c r="N301" s="3">
        <v>0</v>
      </c>
      <c r="O301" s="3"/>
      <c r="P301" s="3"/>
      <c r="Q301" s="3"/>
      <c r="R301" s="3"/>
      <c r="S301" s="3"/>
      <c r="T301" s="3"/>
      <c r="U301" s="3"/>
      <c r="V301" s="3"/>
      <c r="W301" s="9"/>
      <c r="X301" s="3"/>
      <c r="Y301" s="2"/>
      <c r="Z301" s="2"/>
    </row>
    <row r="302" spans="1:26" ht="15.75" customHeight="1" x14ac:dyDescent="0.25">
      <c r="A302" s="7" t="s">
        <v>307</v>
      </c>
      <c r="B302" s="7">
        <v>301</v>
      </c>
      <c r="C302" s="3" t="s">
        <v>1</v>
      </c>
      <c r="D302" s="3"/>
      <c r="E302" s="3">
        <v>2.56</v>
      </c>
      <c r="F302" s="3">
        <v>0</v>
      </c>
      <c r="G302" s="8">
        <v>181500</v>
      </c>
      <c r="H302" s="8">
        <v>456</v>
      </c>
      <c r="I302" s="8">
        <v>9882</v>
      </c>
      <c r="J302" s="3">
        <v>13.37</v>
      </c>
      <c r="K302" s="3">
        <v>1.27</v>
      </c>
      <c r="L302" s="3">
        <v>1.45</v>
      </c>
      <c r="M302" s="3">
        <v>0.15</v>
      </c>
      <c r="N302" s="3">
        <v>0.19</v>
      </c>
      <c r="O302" s="3">
        <v>5.23</v>
      </c>
      <c r="P302" s="3">
        <v>9.57</v>
      </c>
      <c r="Q302" s="3">
        <v>0.16</v>
      </c>
      <c r="R302" s="3">
        <v>5.86</v>
      </c>
      <c r="S302" s="3">
        <v>20.73</v>
      </c>
      <c r="T302" s="3"/>
      <c r="U302" s="3">
        <v>449</v>
      </c>
      <c r="V302" s="3">
        <v>509</v>
      </c>
      <c r="W302" s="9">
        <v>-0.14000000000000001</v>
      </c>
      <c r="X302" s="3"/>
      <c r="Y302" s="2"/>
      <c r="Z302" s="2"/>
    </row>
    <row r="303" spans="1:26" ht="15.75" customHeight="1" x14ac:dyDescent="0.25">
      <c r="A303" s="7" t="s">
        <v>308</v>
      </c>
      <c r="B303" s="7">
        <v>302</v>
      </c>
      <c r="C303" s="3" t="s">
        <v>5</v>
      </c>
      <c r="D303" s="3"/>
      <c r="E303" s="3">
        <v>1.1499999999999999</v>
      </c>
      <c r="F303" s="3">
        <v>11.65</v>
      </c>
      <c r="G303" s="8">
        <v>28682300</v>
      </c>
      <c r="H303" s="8">
        <v>32020</v>
      </c>
      <c r="I303" s="8">
        <v>495</v>
      </c>
      <c r="J303" s="3">
        <v>16.510000000000002</v>
      </c>
      <c r="K303" s="3">
        <v>1.04</v>
      </c>
      <c r="L303" s="3">
        <v>0.26</v>
      </c>
      <c r="M303" s="3"/>
      <c r="N303" s="3">
        <v>7.0000000000000007E-2</v>
      </c>
      <c r="O303" s="3">
        <v>7.88</v>
      </c>
      <c r="P303" s="3">
        <v>7.29</v>
      </c>
      <c r="Q303" s="3">
        <v>10.7</v>
      </c>
      <c r="R303" s="3">
        <v>6.8</v>
      </c>
      <c r="S303" s="3">
        <v>34.69</v>
      </c>
      <c r="T303" s="3"/>
      <c r="U303" s="3">
        <v>560</v>
      </c>
      <c r="V303" s="3">
        <v>448</v>
      </c>
      <c r="W303" s="4">
        <v>-0.54</v>
      </c>
      <c r="X303" s="3"/>
      <c r="Y303" s="2"/>
      <c r="Z303" s="2"/>
    </row>
    <row r="304" spans="1:26" ht="15.75" customHeight="1" x14ac:dyDescent="0.25">
      <c r="A304" s="7" t="s">
        <v>309</v>
      </c>
      <c r="B304" s="7">
        <v>303</v>
      </c>
      <c r="C304" s="3" t="s">
        <v>5</v>
      </c>
      <c r="D304" s="3"/>
      <c r="E304" s="3">
        <v>0.89</v>
      </c>
      <c r="F304" s="4">
        <v>0</v>
      </c>
      <c r="G304" s="8">
        <v>1214900</v>
      </c>
      <c r="H304" s="8">
        <v>1096</v>
      </c>
      <c r="I304" s="3">
        <v>555</v>
      </c>
      <c r="J304" s="3">
        <v>9.92</v>
      </c>
      <c r="K304" s="3">
        <v>1.17</v>
      </c>
      <c r="L304" s="3">
        <v>1.1299999999999999</v>
      </c>
      <c r="M304" s="3">
        <v>0.03</v>
      </c>
      <c r="N304" s="3">
        <v>0.09</v>
      </c>
      <c r="O304" s="3">
        <v>7.11</v>
      </c>
      <c r="P304" s="3">
        <v>11.78</v>
      </c>
      <c r="Q304" s="3">
        <v>8.3699999999999992</v>
      </c>
      <c r="R304" s="3">
        <v>2.16</v>
      </c>
      <c r="S304" s="3">
        <v>40.96</v>
      </c>
      <c r="T304" s="3"/>
      <c r="U304" s="3">
        <v>300</v>
      </c>
      <c r="V304" s="3">
        <v>337</v>
      </c>
      <c r="W304" s="4"/>
      <c r="X304" s="3"/>
      <c r="Y304" s="2"/>
      <c r="Z304" s="2"/>
    </row>
    <row r="305" spans="1:26" ht="15.75" customHeight="1" x14ac:dyDescent="0.25">
      <c r="A305" s="7" t="s">
        <v>310</v>
      </c>
      <c r="B305" s="7">
        <v>304</v>
      </c>
      <c r="C305" s="3" t="s">
        <v>5</v>
      </c>
      <c r="D305" s="3"/>
      <c r="E305" s="3">
        <v>280</v>
      </c>
      <c r="F305" s="3">
        <v>1.45</v>
      </c>
      <c r="G305" s="8">
        <v>500</v>
      </c>
      <c r="H305" s="8">
        <v>140</v>
      </c>
      <c r="I305" s="8">
        <v>1680</v>
      </c>
      <c r="J305" s="3">
        <v>15.84</v>
      </c>
      <c r="K305" s="3">
        <v>2.57</v>
      </c>
      <c r="L305" s="3">
        <v>0.23</v>
      </c>
      <c r="M305" s="3"/>
      <c r="N305" s="3">
        <v>17.68</v>
      </c>
      <c r="O305" s="3">
        <v>17.87</v>
      </c>
      <c r="P305" s="3">
        <v>16.8</v>
      </c>
      <c r="Q305" s="3">
        <v>25.47</v>
      </c>
      <c r="R305" s="3">
        <v>3.44</v>
      </c>
      <c r="S305" s="3">
        <v>64.56</v>
      </c>
      <c r="T305" s="3"/>
      <c r="U305" s="3">
        <v>349</v>
      </c>
      <c r="V305" s="3">
        <v>275</v>
      </c>
      <c r="W305" s="9">
        <v>0.97</v>
      </c>
      <c r="X305" s="3"/>
      <c r="Y305" s="2"/>
      <c r="Z305" s="2"/>
    </row>
    <row r="306" spans="1:26" ht="15.75" customHeight="1" x14ac:dyDescent="0.25">
      <c r="A306" s="7" t="s">
        <v>311</v>
      </c>
      <c r="B306" s="7">
        <v>305</v>
      </c>
      <c r="C306" s="3" t="s">
        <v>1</v>
      </c>
      <c r="D306" s="3"/>
      <c r="E306" s="3">
        <v>0.71</v>
      </c>
      <c r="F306" s="3">
        <v>2.9</v>
      </c>
      <c r="G306" s="3">
        <v>100</v>
      </c>
      <c r="H306" s="3">
        <v>0</v>
      </c>
      <c r="I306" s="8">
        <v>935</v>
      </c>
      <c r="J306" s="3"/>
      <c r="K306" s="3">
        <v>0.36</v>
      </c>
      <c r="L306" s="3">
        <v>1.95</v>
      </c>
      <c r="M306" s="3"/>
      <c r="N306" s="3">
        <v>0</v>
      </c>
      <c r="O306" s="3">
        <v>-2.5499999999999998</v>
      </c>
      <c r="P306" s="3">
        <v>-9.52</v>
      </c>
      <c r="Q306" s="3">
        <v>-114.54</v>
      </c>
      <c r="R306" s="3"/>
      <c r="S306" s="3">
        <v>14.13</v>
      </c>
      <c r="T306" s="3"/>
      <c r="U306" s="3"/>
      <c r="V306" s="3"/>
      <c r="W306" s="9"/>
      <c r="X306" s="3"/>
      <c r="Y306" s="2"/>
      <c r="Z306" s="2"/>
    </row>
    <row r="307" spans="1:26" ht="15.75" customHeight="1" x14ac:dyDescent="0.25">
      <c r="A307" s="7" t="s">
        <v>312</v>
      </c>
      <c r="B307" s="7">
        <v>306</v>
      </c>
      <c r="C307" s="3" t="s">
        <v>5</v>
      </c>
      <c r="D307" s="3"/>
      <c r="E307" s="3">
        <v>0.86</v>
      </c>
      <c r="F307" s="9">
        <v>0</v>
      </c>
      <c r="G307" s="8">
        <v>58000</v>
      </c>
      <c r="H307" s="3">
        <v>50</v>
      </c>
      <c r="I307" s="3">
        <v>361</v>
      </c>
      <c r="J307" s="3">
        <v>11.57</v>
      </c>
      <c r="K307" s="3">
        <v>1.06</v>
      </c>
      <c r="L307" s="3">
        <v>0.28999999999999998</v>
      </c>
      <c r="M307" s="3">
        <v>0.06</v>
      </c>
      <c r="N307" s="3">
        <v>7.0000000000000007E-2</v>
      </c>
      <c r="O307" s="3">
        <v>8.3699999999999992</v>
      </c>
      <c r="P307" s="3">
        <v>9.2100000000000009</v>
      </c>
      <c r="Q307" s="3">
        <v>11.16</v>
      </c>
      <c r="R307" s="3">
        <v>6.98</v>
      </c>
      <c r="S307" s="3">
        <v>26.4</v>
      </c>
      <c r="T307" s="3"/>
      <c r="U307" s="3">
        <v>417</v>
      </c>
      <c r="V307" s="3">
        <v>340</v>
      </c>
      <c r="W307" s="9">
        <v>-0.97</v>
      </c>
      <c r="X307" s="3"/>
      <c r="Y307" s="2"/>
      <c r="Z307" s="2"/>
    </row>
    <row r="308" spans="1:26" ht="15.75" customHeight="1" x14ac:dyDescent="0.25">
      <c r="A308" s="7" t="s">
        <v>313</v>
      </c>
      <c r="B308" s="7">
        <v>307</v>
      </c>
      <c r="C308" s="3" t="s">
        <v>5</v>
      </c>
      <c r="D308" s="3"/>
      <c r="E308" s="3">
        <v>305</v>
      </c>
      <c r="F308" s="4">
        <v>0</v>
      </c>
      <c r="G308" s="8">
        <v>100</v>
      </c>
      <c r="H308" s="3">
        <v>30</v>
      </c>
      <c r="I308" s="8">
        <v>6039</v>
      </c>
      <c r="J308" s="3">
        <v>8.4</v>
      </c>
      <c r="K308" s="3">
        <v>1.04</v>
      </c>
      <c r="L308" s="3">
        <v>0.26</v>
      </c>
      <c r="M308" s="3">
        <v>15.7</v>
      </c>
      <c r="N308" s="3">
        <v>36.31</v>
      </c>
      <c r="O308" s="3">
        <v>11.31</v>
      </c>
      <c r="P308" s="3">
        <v>13.01</v>
      </c>
      <c r="Q308" s="3">
        <v>5.27</v>
      </c>
      <c r="R308" s="3">
        <v>5.15</v>
      </c>
      <c r="S308" s="3">
        <v>29.5</v>
      </c>
      <c r="T308" s="3"/>
      <c r="U308" s="3">
        <v>225</v>
      </c>
      <c r="V308" s="3">
        <v>182</v>
      </c>
      <c r="W308" s="4">
        <v>-0.4</v>
      </c>
      <c r="X308" s="3"/>
      <c r="Y308" s="2"/>
      <c r="Z308" s="2"/>
    </row>
    <row r="309" spans="1:26" ht="15.75" customHeight="1" x14ac:dyDescent="0.25">
      <c r="A309" s="7" t="s">
        <v>314</v>
      </c>
      <c r="B309" s="7">
        <v>308</v>
      </c>
      <c r="C309" s="3" t="s">
        <v>1</v>
      </c>
      <c r="D309" s="3"/>
      <c r="E309" s="3">
        <v>1.65</v>
      </c>
      <c r="F309" s="4">
        <v>-4.62</v>
      </c>
      <c r="G309" s="8">
        <v>37300</v>
      </c>
      <c r="H309" s="3">
        <v>61</v>
      </c>
      <c r="I309" s="8">
        <v>812</v>
      </c>
      <c r="J309" s="3">
        <v>10.77</v>
      </c>
      <c r="K309" s="3">
        <v>0.71</v>
      </c>
      <c r="L309" s="3">
        <v>1.46</v>
      </c>
      <c r="M309" s="3">
        <v>0.14000000000000001</v>
      </c>
      <c r="N309" s="3">
        <v>0.15</v>
      </c>
      <c r="O309" s="3">
        <v>5.08</v>
      </c>
      <c r="P309" s="3">
        <v>6.6</v>
      </c>
      <c r="Q309" s="3">
        <v>0.24</v>
      </c>
      <c r="R309" s="3">
        <v>8.09</v>
      </c>
      <c r="S309" s="3">
        <v>31.39</v>
      </c>
      <c r="T309" s="3"/>
      <c r="U309" s="3">
        <v>469</v>
      </c>
      <c r="V309" s="3">
        <v>452</v>
      </c>
      <c r="W309" s="4">
        <v>0.8</v>
      </c>
      <c r="X309" s="3"/>
      <c r="Y309" s="2"/>
      <c r="Z309" s="2"/>
    </row>
    <row r="310" spans="1:26" ht="15.75" customHeight="1" x14ac:dyDescent="0.25">
      <c r="A310" s="7" t="s">
        <v>315</v>
      </c>
      <c r="B310" s="7">
        <v>309</v>
      </c>
      <c r="C310" s="3" t="s">
        <v>1</v>
      </c>
      <c r="D310" s="3"/>
      <c r="E310" s="3">
        <v>5.35</v>
      </c>
      <c r="F310" s="9">
        <v>0.94</v>
      </c>
      <c r="G310" s="8">
        <v>237400</v>
      </c>
      <c r="H310" s="8">
        <v>1274</v>
      </c>
      <c r="I310" s="8">
        <v>4949</v>
      </c>
      <c r="J310" s="3">
        <v>4.37</v>
      </c>
      <c r="K310" s="3">
        <v>0.71</v>
      </c>
      <c r="L310" s="3">
        <v>0.77</v>
      </c>
      <c r="M310" s="3">
        <v>0.25</v>
      </c>
      <c r="N310" s="3">
        <v>1.22</v>
      </c>
      <c r="O310" s="3">
        <v>12.19</v>
      </c>
      <c r="P310" s="3">
        <v>17.079999999999998</v>
      </c>
      <c r="Q310" s="3">
        <v>23.66</v>
      </c>
      <c r="R310" s="3">
        <v>7.26</v>
      </c>
      <c r="S310" s="3">
        <v>29.85</v>
      </c>
      <c r="T310" s="3"/>
      <c r="U310" s="3">
        <v>118</v>
      </c>
      <c r="V310" s="3">
        <v>106</v>
      </c>
      <c r="W310" s="9">
        <v>0.17</v>
      </c>
      <c r="X310" s="3"/>
      <c r="Y310" s="2"/>
      <c r="Z310" s="2"/>
    </row>
    <row r="311" spans="1:26" ht="15.75" customHeight="1" x14ac:dyDescent="0.25">
      <c r="A311" s="7" t="s">
        <v>316</v>
      </c>
      <c r="B311" s="7">
        <v>310</v>
      </c>
      <c r="C311" s="3" t="s">
        <v>1</v>
      </c>
      <c r="D311" s="3"/>
      <c r="E311" s="3">
        <v>5.9</v>
      </c>
      <c r="F311" s="4">
        <v>-2.48</v>
      </c>
      <c r="G311" s="8">
        <v>261200</v>
      </c>
      <c r="H311" s="8">
        <v>1565</v>
      </c>
      <c r="I311" s="8">
        <v>3097</v>
      </c>
      <c r="J311" s="3">
        <v>8.4600000000000009</v>
      </c>
      <c r="K311" s="3">
        <v>0.7</v>
      </c>
      <c r="L311" s="3">
        <v>0.8</v>
      </c>
      <c r="M311" s="3">
        <v>0.3</v>
      </c>
      <c r="N311" s="3">
        <v>0.7</v>
      </c>
      <c r="O311" s="3">
        <v>9.52</v>
      </c>
      <c r="P311" s="3">
        <v>8.26</v>
      </c>
      <c r="Q311" s="3">
        <v>4.38</v>
      </c>
      <c r="R311" s="3">
        <v>9.92</v>
      </c>
      <c r="S311" s="3">
        <v>24.4</v>
      </c>
      <c r="T311" s="3"/>
      <c r="U311" s="3">
        <v>358</v>
      </c>
      <c r="V311" s="3">
        <v>218</v>
      </c>
      <c r="W311" s="9">
        <v>0.31</v>
      </c>
      <c r="X311" s="3"/>
      <c r="Y311" s="2"/>
      <c r="Z311" s="2"/>
    </row>
    <row r="312" spans="1:26" ht="15.75" customHeight="1" x14ac:dyDescent="0.25">
      <c r="A312" s="7" t="s">
        <v>317</v>
      </c>
      <c r="B312" s="7">
        <v>311</v>
      </c>
      <c r="C312" s="3" t="s">
        <v>1</v>
      </c>
      <c r="D312" s="3"/>
      <c r="E312" s="3">
        <v>1.2</v>
      </c>
      <c r="F312" s="4">
        <v>0</v>
      </c>
      <c r="G312" s="8">
        <v>1662100</v>
      </c>
      <c r="H312" s="8">
        <v>1994</v>
      </c>
      <c r="I312" s="8">
        <v>720</v>
      </c>
      <c r="J312" s="3"/>
      <c r="K312" s="3">
        <v>3.08</v>
      </c>
      <c r="L312" s="3">
        <v>1.24</v>
      </c>
      <c r="M312" s="3"/>
      <c r="N312" s="3">
        <v>0</v>
      </c>
      <c r="O312" s="3">
        <v>-8.48</v>
      </c>
      <c r="P312" s="3">
        <v>-15.36</v>
      </c>
      <c r="Q312" s="3">
        <v>-11.5</v>
      </c>
      <c r="R312" s="3"/>
      <c r="S312" s="3">
        <v>42.85</v>
      </c>
      <c r="T312" s="3"/>
      <c r="U312" s="3"/>
      <c r="V312" s="3"/>
      <c r="W312" s="9"/>
      <c r="X312" s="3"/>
      <c r="Y312" s="2"/>
      <c r="Z312" s="2"/>
    </row>
    <row r="313" spans="1:26" ht="15.75" customHeight="1" x14ac:dyDescent="0.25">
      <c r="A313" s="7" t="s">
        <v>318</v>
      </c>
      <c r="B313" s="7">
        <v>312</v>
      </c>
      <c r="C313" s="3" t="s">
        <v>1</v>
      </c>
      <c r="D313" s="3"/>
      <c r="E313" s="3">
        <v>2.2000000000000002</v>
      </c>
      <c r="F313" s="9">
        <v>-1.79</v>
      </c>
      <c r="G313" s="8">
        <v>481400</v>
      </c>
      <c r="H313" s="8">
        <v>1066</v>
      </c>
      <c r="I313" s="8">
        <v>2029</v>
      </c>
      <c r="J313" s="3">
        <v>11.23</v>
      </c>
      <c r="K313" s="3">
        <v>0.78</v>
      </c>
      <c r="L313" s="3">
        <v>0.14000000000000001</v>
      </c>
      <c r="M313" s="3"/>
      <c r="N313" s="3">
        <v>0.2</v>
      </c>
      <c r="O313" s="3">
        <v>7.88</v>
      </c>
      <c r="P313" s="3">
        <v>7.08</v>
      </c>
      <c r="Q313" s="3">
        <v>5.59</v>
      </c>
      <c r="R313" s="3">
        <v>5.36</v>
      </c>
      <c r="S313" s="3">
        <v>48.57</v>
      </c>
      <c r="T313" s="3"/>
      <c r="U313" s="3">
        <v>470</v>
      </c>
      <c r="V313" s="3">
        <v>351</v>
      </c>
      <c r="W313" s="9">
        <v>0.61</v>
      </c>
      <c r="X313" s="3"/>
      <c r="Y313" s="2"/>
      <c r="Z313" s="2"/>
    </row>
    <row r="314" spans="1:26" ht="15.75" customHeight="1" x14ac:dyDescent="0.25">
      <c r="A314" s="7" t="s">
        <v>319</v>
      </c>
      <c r="B314" s="7">
        <v>313</v>
      </c>
      <c r="C314" s="3" t="s">
        <v>1</v>
      </c>
      <c r="D314" s="3"/>
      <c r="E314" s="3">
        <v>7</v>
      </c>
      <c r="F314" s="4">
        <v>-1.41</v>
      </c>
      <c r="G314" s="8">
        <v>26608400</v>
      </c>
      <c r="H314" s="8">
        <v>187791</v>
      </c>
      <c r="I314" s="8">
        <v>83648</v>
      </c>
      <c r="J314" s="3">
        <v>9.2100000000000009</v>
      </c>
      <c r="K314" s="3">
        <v>1.73</v>
      </c>
      <c r="L314" s="3">
        <v>1.46</v>
      </c>
      <c r="M314" s="3">
        <v>0.2</v>
      </c>
      <c r="N314" s="3">
        <v>0.76</v>
      </c>
      <c r="O314" s="3">
        <v>9.94</v>
      </c>
      <c r="P314" s="3">
        <v>18.39</v>
      </c>
      <c r="Q314" s="3">
        <v>17.78</v>
      </c>
      <c r="R314" s="3">
        <v>9.86</v>
      </c>
      <c r="S314" s="3">
        <v>69.400000000000006</v>
      </c>
      <c r="T314" s="3"/>
      <c r="U314" s="3">
        <v>186</v>
      </c>
      <c r="V314" s="3">
        <v>234</v>
      </c>
      <c r="W314" s="9">
        <v>1.41</v>
      </c>
      <c r="X314" s="3"/>
      <c r="Y314" s="2"/>
      <c r="Z314" s="2"/>
    </row>
    <row r="315" spans="1:26" ht="15.75" customHeight="1" x14ac:dyDescent="0.25">
      <c r="A315" s="7" t="s">
        <v>320</v>
      </c>
      <c r="B315" s="7">
        <v>314</v>
      </c>
      <c r="C315" s="3" t="s">
        <v>1</v>
      </c>
      <c r="D315" s="3"/>
      <c r="E315" s="3">
        <v>0.9</v>
      </c>
      <c r="F315" s="4">
        <v>0</v>
      </c>
      <c r="G315" s="8">
        <v>3129900</v>
      </c>
      <c r="H315" s="8">
        <v>2800</v>
      </c>
      <c r="I315" s="8">
        <v>19065</v>
      </c>
      <c r="J315" s="3">
        <v>6.33</v>
      </c>
      <c r="K315" s="3">
        <v>0.49</v>
      </c>
      <c r="L315" s="3">
        <v>5.48</v>
      </c>
      <c r="M315" s="3"/>
      <c r="N315" s="3">
        <v>0.14000000000000001</v>
      </c>
      <c r="O315" s="3">
        <v>1.44</v>
      </c>
      <c r="P315" s="3">
        <v>7.41</v>
      </c>
      <c r="Q315" s="3">
        <v>25.27</v>
      </c>
      <c r="R315" s="3">
        <v>8.94</v>
      </c>
      <c r="S315" s="3">
        <v>16.84</v>
      </c>
      <c r="T315" s="3"/>
      <c r="U315" s="3">
        <v>334</v>
      </c>
      <c r="V315" s="3">
        <v>504</v>
      </c>
      <c r="W315" s="6">
        <v>0.31</v>
      </c>
      <c r="X315" s="3"/>
      <c r="Y315" s="2"/>
      <c r="Z315" s="2"/>
    </row>
    <row r="316" spans="1:26" ht="15.75" customHeight="1" x14ac:dyDescent="0.25">
      <c r="A316" s="7" t="s">
        <v>321</v>
      </c>
      <c r="B316" s="7">
        <v>315</v>
      </c>
      <c r="C316" s="3" t="s">
        <v>1</v>
      </c>
      <c r="D316" s="3"/>
      <c r="E316" s="3">
        <v>2.2400000000000002</v>
      </c>
      <c r="F316" s="4">
        <v>-0.88</v>
      </c>
      <c r="G316" s="8">
        <v>73200</v>
      </c>
      <c r="H316" s="3">
        <v>163</v>
      </c>
      <c r="I316" s="8">
        <v>858</v>
      </c>
      <c r="J316" s="3">
        <v>12.85</v>
      </c>
      <c r="K316" s="3">
        <v>0.61</v>
      </c>
      <c r="L316" s="3">
        <v>0.22</v>
      </c>
      <c r="M316" s="3">
        <v>0.1</v>
      </c>
      <c r="N316" s="3">
        <v>0.17</v>
      </c>
      <c r="O316" s="3">
        <v>5.82</v>
      </c>
      <c r="P316" s="3">
        <v>4.6399999999999997</v>
      </c>
      <c r="Q316" s="3">
        <v>-0.63</v>
      </c>
      <c r="R316" s="3">
        <v>9.73</v>
      </c>
      <c r="S316" s="3">
        <v>32.35</v>
      </c>
      <c r="T316" s="3"/>
      <c r="U316" s="3">
        <v>563</v>
      </c>
      <c r="V316" s="3">
        <v>467</v>
      </c>
      <c r="W316" s="9">
        <v>0.56999999999999995</v>
      </c>
      <c r="X316" s="3"/>
      <c r="Y316" s="2"/>
      <c r="Z316" s="2"/>
    </row>
    <row r="317" spans="1:26" ht="15.75" customHeight="1" x14ac:dyDescent="0.25">
      <c r="A317" s="7" t="s">
        <v>322</v>
      </c>
      <c r="B317" s="7">
        <v>316</v>
      </c>
      <c r="C317" s="3" t="s">
        <v>1</v>
      </c>
      <c r="D317" s="3"/>
      <c r="E317" s="3">
        <v>3.16</v>
      </c>
      <c r="F317" s="4">
        <v>0</v>
      </c>
      <c r="G317" s="8">
        <v>78600</v>
      </c>
      <c r="H317" s="8">
        <v>248</v>
      </c>
      <c r="I317" s="3">
        <v>700</v>
      </c>
      <c r="J317" s="3">
        <v>10.039999999999999</v>
      </c>
      <c r="K317" s="3">
        <v>0.67</v>
      </c>
      <c r="L317" s="3">
        <v>1.53</v>
      </c>
      <c r="M317" s="3"/>
      <c r="N317" s="3">
        <v>0.31</v>
      </c>
      <c r="O317" s="3">
        <v>3.25</v>
      </c>
      <c r="P317" s="3">
        <v>6.52</v>
      </c>
      <c r="Q317" s="3">
        <v>17.53</v>
      </c>
      <c r="R317" s="3">
        <v>7.59</v>
      </c>
      <c r="S317" s="3">
        <v>57.28</v>
      </c>
      <c r="T317" s="3"/>
      <c r="U317" s="3">
        <v>452</v>
      </c>
      <c r="V317" s="3">
        <v>511</v>
      </c>
      <c r="W317" s="9">
        <v>0.68</v>
      </c>
      <c r="X317" s="3"/>
      <c r="Y317" s="2"/>
      <c r="Z317" s="2"/>
    </row>
    <row r="318" spans="1:26" ht="15.75" customHeight="1" x14ac:dyDescent="0.25">
      <c r="A318" s="7" t="s">
        <v>323</v>
      </c>
      <c r="B318" s="7">
        <v>317</v>
      </c>
      <c r="C318" s="3" t="s">
        <v>1</v>
      </c>
      <c r="D318" s="3"/>
      <c r="E318" s="3">
        <v>1.38</v>
      </c>
      <c r="F318" s="9">
        <v>0.73</v>
      </c>
      <c r="G318" s="8">
        <v>759500</v>
      </c>
      <c r="H318" s="8">
        <v>1042</v>
      </c>
      <c r="I318" s="8">
        <v>3126</v>
      </c>
      <c r="J318" s="3"/>
      <c r="K318" s="3">
        <v>0.61</v>
      </c>
      <c r="L318" s="3">
        <v>2.11</v>
      </c>
      <c r="M318" s="3"/>
      <c r="N318" s="3">
        <v>0</v>
      </c>
      <c r="O318" s="3">
        <v>-1.81</v>
      </c>
      <c r="P318" s="3">
        <v>-8.99</v>
      </c>
      <c r="Q318" s="3">
        <v>2.11</v>
      </c>
      <c r="R318" s="3"/>
      <c r="S318" s="3">
        <v>62.77</v>
      </c>
      <c r="T318" s="3"/>
      <c r="U318" s="3"/>
      <c r="V318" s="3"/>
      <c r="W318" s="9"/>
      <c r="X318" s="3"/>
      <c r="Y318" s="2"/>
      <c r="Z318" s="2"/>
    </row>
    <row r="319" spans="1:26" ht="15.75" customHeight="1" x14ac:dyDescent="0.25">
      <c r="A319" s="7" t="s">
        <v>324</v>
      </c>
      <c r="B319" s="7">
        <v>318</v>
      </c>
      <c r="C319" s="3" t="s">
        <v>1</v>
      </c>
      <c r="D319" s="3"/>
      <c r="E319" s="3">
        <v>4.46</v>
      </c>
      <c r="F319" s="4">
        <v>0.45</v>
      </c>
      <c r="G319" s="8">
        <v>25300</v>
      </c>
      <c r="H319" s="8">
        <v>113</v>
      </c>
      <c r="I319" s="8">
        <v>3345</v>
      </c>
      <c r="J319" s="3">
        <v>33.78</v>
      </c>
      <c r="K319" s="3">
        <v>2.34</v>
      </c>
      <c r="L319" s="3">
        <v>0.49</v>
      </c>
      <c r="M319" s="3">
        <v>0.05</v>
      </c>
      <c r="N319" s="3">
        <v>0.13</v>
      </c>
      <c r="O319" s="3">
        <v>6.02</v>
      </c>
      <c r="P319" s="3">
        <v>6.91</v>
      </c>
      <c r="Q319" s="3">
        <v>4.62</v>
      </c>
      <c r="R319" s="3">
        <v>2.82</v>
      </c>
      <c r="S319" s="3">
        <v>51.32</v>
      </c>
      <c r="T319" s="3"/>
      <c r="U319" s="3">
        <v>700</v>
      </c>
      <c r="V319" s="3">
        <v>650</v>
      </c>
      <c r="W319" s="9">
        <v>4.37</v>
      </c>
      <c r="X319" s="3"/>
      <c r="Y319" s="2"/>
      <c r="Z319" s="2"/>
    </row>
    <row r="320" spans="1:26" ht="15.75" customHeight="1" x14ac:dyDescent="0.25">
      <c r="A320" s="7" t="s">
        <v>325</v>
      </c>
      <c r="B320" s="7">
        <v>319</v>
      </c>
      <c r="C320" s="3" t="s">
        <v>1</v>
      </c>
      <c r="D320" s="3"/>
      <c r="E320" s="3">
        <v>4.54</v>
      </c>
      <c r="F320" s="9">
        <v>0.44</v>
      </c>
      <c r="G320" s="8">
        <v>1893700</v>
      </c>
      <c r="H320" s="8">
        <v>8608</v>
      </c>
      <c r="I320" s="8">
        <v>6700</v>
      </c>
      <c r="J320" s="3">
        <v>6.01</v>
      </c>
      <c r="K320" s="3">
        <v>0.57999999999999996</v>
      </c>
      <c r="L320" s="3">
        <v>1.1599999999999999</v>
      </c>
      <c r="M320" s="3">
        <v>1</v>
      </c>
      <c r="N320" s="3">
        <v>0.76</v>
      </c>
      <c r="O320" s="3">
        <v>6.09</v>
      </c>
      <c r="P320" s="3">
        <v>9.08</v>
      </c>
      <c r="Q320" s="3">
        <v>10.85</v>
      </c>
      <c r="R320" s="3">
        <v>13.27</v>
      </c>
      <c r="S320" s="3">
        <v>91.11</v>
      </c>
      <c r="T320" s="3"/>
      <c r="U320" s="3">
        <v>278</v>
      </c>
      <c r="V320" s="3">
        <v>292</v>
      </c>
      <c r="W320" s="6">
        <v>-0.59</v>
      </c>
      <c r="X320" s="3"/>
      <c r="Y320" s="2"/>
      <c r="Z320" s="2"/>
    </row>
    <row r="321" spans="1:26" ht="15.75" customHeight="1" x14ac:dyDescent="0.25">
      <c r="A321" s="7" t="s">
        <v>326</v>
      </c>
      <c r="B321" s="7">
        <v>320</v>
      </c>
      <c r="C321" s="3" t="s">
        <v>5</v>
      </c>
      <c r="D321" s="3"/>
      <c r="E321" s="3">
        <v>31.25</v>
      </c>
      <c r="F321" s="4">
        <v>0</v>
      </c>
      <c r="G321" s="8">
        <v>0</v>
      </c>
      <c r="H321" s="8">
        <v>0</v>
      </c>
      <c r="I321" s="8">
        <v>5209</v>
      </c>
      <c r="J321" s="3"/>
      <c r="K321" s="3">
        <v>0.46</v>
      </c>
      <c r="L321" s="3">
        <v>1.05</v>
      </c>
      <c r="M321" s="3">
        <v>3</v>
      </c>
      <c r="N321" s="3">
        <v>0</v>
      </c>
      <c r="O321" s="3">
        <v>1.17</v>
      </c>
      <c r="P321" s="3">
        <v>-1.56</v>
      </c>
      <c r="Q321" s="3">
        <v>-42.83</v>
      </c>
      <c r="R321" s="3">
        <v>39.020000000000003</v>
      </c>
      <c r="S321" s="3">
        <v>12.16</v>
      </c>
      <c r="T321" s="3"/>
      <c r="U321" s="3"/>
      <c r="V321" s="3"/>
      <c r="W321" s="4"/>
      <c r="X321" s="3"/>
      <c r="Y321" s="2"/>
      <c r="Z321" s="2"/>
    </row>
    <row r="322" spans="1:26" ht="15.75" customHeight="1" x14ac:dyDescent="0.25">
      <c r="A322" s="7" t="s">
        <v>327</v>
      </c>
      <c r="B322" s="7">
        <v>321</v>
      </c>
      <c r="C322" s="3" t="s">
        <v>5</v>
      </c>
      <c r="D322" s="3"/>
      <c r="E322" s="3">
        <v>4.34</v>
      </c>
      <c r="F322" s="9">
        <v>1.4</v>
      </c>
      <c r="G322" s="8">
        <v>318200</v>
      </c>
      <c r="H322" s="8">
        <v>1391</v>
      </c>
      <c r="I322" s="8">
        <v>3559</v>
      </c>
      <c r="J322" s="3">
        <v>9.9700000000000006</v>
      </c>
      <c r="K322" s="3">
        <v>0.98</v>
      </c>
      <c r="L322" s="3">
        <v>0.44</v>
      </c>
      <c r="M322" s="3">
        <v>0.4</v>
      </c>
      <c r="N322" s="3">
        <v>0.44</v>
      </c>
      <c r="O322" s="3">
        <v>8.58</v>
      </c>
      <c r="P322" s="3">
        <v>9.81</v>
      </c>
      <c r="Q322" s="3">
        <v>2.83</v>
      </c>
      <c r="R322" s="3">
        <v>9.35</v>
      </c>
      <c r="S322" s="3">
        <v>23.94</v>
      </c>
      <c r="T322" s="3"/>
      <c r="U322" s="3">
        <v>358</v>
      </c>
      <c r="V322" s="3">
        <v>287</v>
      </c>
      <c r="W322" s="9">
        <v>0.81</v>
      </c>
      <c r="X322" s="3"/>
      <c r="Y322" s="2"/>
      <c r="Z322" s="2"/>
    </row>
    <row r="323" spans="1:26" ht="15.75" customHeight="1" x14ac:dyDescent="0.25">
      <c r="A323" s="7" t="s">
        <v>328</v>
      </c>
      <c r="B323" s="7">
        <v>322</v>
      </c>
      <c r="C323" s="3" t="s">
        <v>1</v>
      </c>
      <c r="D323" s="3"/>
      <c r="E323" s="3">
        <v>48.25</v>
      </c>
      <c r="F323" s="4">
        <v>-2.0299999999999998</v>
      </c>
      <c r="G323" s="8">
        <v>1181900</v>
      </c>
      <c r="H323" s="8">
        <v>57548</v>
      </c>
      <c r="I323" s="8">
        <v>44432</v>
      </c>
      <c r="J323" s="3">
        <v>34.22</v>
      </c>
      <c r="K323" s="3">
        <v>3.37</v>
      </c>
      <c r="L323" s="3">
        <v>0.47</v>
      </c>
      <c r="M323" s="3">
        <v>0.5</v>
      </c>
      <c r="N323" s="3">
        <v>1.41</v>
      </c>
      <c r="O323" s="3">
        <v>8.69</v>
      </c>
      <c r="P323" s="3">
        <v>9.42</v>
      </c>
      <c r="Q323" s="3">
        <v>1.53</v>
      </c>
      <c r="R323" s="3">
        <v>5.28</v>
      </c>
      <c r="S323" s="3">
        <v>27.34</v>
      </c>
      <c r="T323" s="3"/>
      <c r="U323" s="3">
        <v>632</v>
      </c>
      <c r="V323" s="3">
        <v>547</v>
      </c>
      <c r="W323" s="9">
        <v>3.81</v>
      </c>
      <c r="X323" s="3"/>
      <c r="Y323" s="2"/>
      <c r="Z323" s="2"/>
    </row>
    <row r="324" spans="1:26" ht="15.75" customHeight="1" x14ac:dyDescent="0.25">
      <c r="A324" s="7" t="s">
        <v>329</v>
      </c>
      <c r="B324" s="7">
        <v>323</v>
      </c>
      <c r="C324" s="3" t="s">
        <v>1</v>
      </c>
      <c r="D324" s="3"/>
      <c r="E324" s="3">
        <v>181</v>
      </c>
      <c r="F324" s="4">
        <v>0.56000000000000005</v>
      </c>
      <c r="G324" s="8">
        <v>300</v>
      </c>
      <c r="H324" s="8">
        <v>54</v>
      </c>
      <c r="I324" s="8">
        <v>2896</v>
      </c>
      <c r="J324" s="3">
        <v>19.7</v>
      </c>
      <c r="K324" s="3">
        <v>2.12</v>
      </c>
      <c r="L324" s="3">
        <v>4.74</v>
      </c>
      <c r="M324" s="3">
        <v>3</v>
      </c>
      <c r="N324" s="3">
        <v>9.19</v>
      </c>
      <c r="O324" s="3">
        <v>2.58</v>
      </c>
      <c r="P324" s="3">
        <v>11.07</v>
      </c>
      <c r="Q324" s="3">
        <v>1.71</v>
      </c>
      <c r="R324" s="3">
        <v>1.67</v>
      </c>
      <c r="S324" s="3">
        <v>39.76</v>
      </c>
      <c r="T324" s="3"/>
      <c r="U324" s="3">
        <v>503</v>
      </c>
      <c r="V324" s="3">
        <v>713</v>
      </c>
      <c r="W324" s="6">
        <v>-2.29</v>
      </c>
      <c r="X324" s="3"/>
      <c r="Y324" s="2"/>
      <c r="Z324" s="2"/>
    </row>
    <row r="325" spans="1:26" ht="15.75" customHeight="1" x14ac:dyDescent="0.25">
      <c r="A325" s="7" t="s">
        <v>330</v>
      </c>
      <c r="B325" s="7">
        <v>324</v>
      </c>
      <c r="C325" s="3" t="s">
        <v>1</v>
      </c>
      <c r="D325" s="3"/>
      <c r="E325" s="3">
        <v>0.64</v>
      </c>
      <c r="F325" s="3">
        <v>0</v>
      </c>
      <c r="G325" s="8">
        <v>4624400</v>
      </c>
      <c r="H325" s="8">
        <v>3022</v>
      </c>
      <c r="I325" s="8">
        <v>3464</v>
      </c>
      <c r="J325" s="3"/>
      <c r="K325" s="3">
        <v>0.9</v>
      </c>
      <c r="L325" s="3">
        <v>1.25</v>
      </c>
      <c r="M325" s="3"/>
      <c r="N325" s="3">
        <v>0</v>
      </c>
      <c r="O325" s="3">
        <v>-11.23</v>
      </c>
      <c r="P325" s="3">
        <v>-14.71</v>
      </c>
      <c r="Q325" s="3">
        <v>-34.46</v>
      </c>
      <c r="R325" s="3">
        <v>4</v>
      </c>
      <c r="S325" s="3">
        <v>30.13</v>
      </c>
      <c r="T325" s="3"/>
      <c r="U325" s="3"/>
      <c r="V325" s="3"/>
      <c r="W325" s="4"/>
      <c r="X325" s="3"/>
      <c r="Y325" s="2"/>
      <c r="Z325" s="2"/>
    </row>
    <row r="326" spans="1:26" ht="15.75" customHeight="1" x14ac:dyDescent="0.25">
      <c r="A326" s="7" t="s">
        <v>331</v>
      </c>
      <c r="B326" s="7">
        <v>325</v>
      </c>
      <c r="C326" s="3" t="s">
        <v>1</v>
      </c>
      <c r="D326" s="3"/>
      <c r="E326" s="3">
        <v>15.8</v>
      </c>
      <c r="F326" s="4">
        <v>-3.07</v>
      </c>
      <c r="G326" s="8">
        <v>3448100</v>
      </c>
      <c r="H326" s="8">
        <v>55647</v>
      </c>
      <c r="I326" s="8">
        <v>14136</v>
      </c>
      <c r="J326" s="3"/>
      <c r="K326" s="3">
        <v>2.2400000000000002</v>
      </c>
      <c r="L326" s="3">
        <v>1.78</v>
      </c>
      <c r="M326" s="3">
        <v>0.35</v>
      </c>
      <c r="N326" s="3">
        <v>0</v>
      </c>
      <c r="O326" s="3">
        <v>-0.23</v>
      </c>
      <c r="P326" s="3">
        <v>-4.2</v>
      </c>
      <c r="Q326" s="3">
        <v>-39.57</v>
      </c>
      <c r="R326" s="3">
        <v>6.13</v>
      </c>
      <c r="S326" s="3">
        <v>49.7</v>
      </c>
      <c r="T326" s="3"/>
      <c r="U326" s="3"/>
      <c r="V326" s="3"/>
      <c r="W326" s="9"/>
      <c r="X326" s="3"/>
      <c r="Y326" s="2"/>
      <c r="Z326" s="2"/>
    </row>
    <row r="327" spans="1:26" ht="15.75" customHeight="1" x14ac:dyDescent="0.25">
      <c r="A327" s="7" t="s">
        <v>332</v>
      </c>
      <c r="B327" s="7">
        <v>326</v>
      </c>
      <c r="C327" s="3" t="s">
        <v>5</v>
      </c>
      <c r="D327" s="3"/>
      <c r="E327" s="3">
        <v>45.5</v>
      </c>
      <c r="F327" s="4">
        <v>-1.0900000000000001</v>
      </c>
      <c r="G327" s="8">
        <v>1153100</v>
      </c>
      <c r="H327" s="8">
        <v>52852</v>
      </c>
      <c r="I327" s="8">
        <v>218400</v>
      </c>
      <c r="J327" s="3">
        <v>34.119999999999997</v>
      </c>
      <c r="K327" s="3">
        <v>10.66</v>
      </c>
      <c r="L327" s="3">
        <v>2.4300000000000002</v>
      </c>
      <c r="M327" s="3">
        <v>0.4</v>
      </c>
      <c r="N327" s="3">
        <v>1.33</v>
      </c>
      <c r="O327" s="3">
        <v>13.28</v>
      </c>
      <c r="P327" s="3">
        <v>32.61</v>
      </c>
      <c r="Q327" s="3">
        <v>2.66</v>
      </c>
      <c r="R327" s="3">
        <v>2.09</v>
      </c>
      <c r="S327" s="3">
        <v>6.92</v>
      </c>
      <c r="T327" s="3"/>
      <c r="U327" s="3">
        <v>398</v>
      </c>
      <c r="V327" s="3">
        <v>460</v>
      </c>
      <c r="W327" s="9">
        <v>8.5</v>
      </c>
      <c r="X327" s="3"/>
      <c r="Y327" s="2"/>
      <c r="Z327" s="2"/>
    </row>
    <row r="328" spans="1:26" ht="15.75" customHeight="1" x14ac:dyDescent="0.25">
      <c r="A328" s="7" t="s">
        <v>333</v>
      </c>
      <c r="B328" s="7">
        <v>327</v>
      </c>
      <c r="C328" s="3" t="s">
        <v>1</v>
      </c>
      <c r="D328" s="3"/>
      <c r="E328" s="3">
        <v>6.45</v>
      </c>
      <c r="F328" s="3">
        <v>0</v>
      </c>
      <c r="G328" s="8">
        <v>103200</v>
      </c>
      <c r="H328" s="8">
        <v>665</v>
      </c>
      <c r="I328" s="8">
        <v>1806</v>
      </c>
      <c r="J328" s="3"/>
      <c r="K328" s="3">
        <v>2.06</v>
      </c>
      <c r="L328" s="3">
        <v>3.9</v>
      </c>
      <c r="M328" s="3"/>
      <c r="N328" s="3">
        <v>0</v>
      </c>
      <c r="O328" s="3">
        <v>-2.67</v>
      </c>
      <c r="P328" s="3">
        <v>-14.36</v>
      </c>
      <c r="Q328" s="3">
        <v>-1.8</v>
      </c>
      <c r="R328" s="3"/>
      <c r="S328" s="3">
        <v>48.48</v>
      </c>
      <c r="T328" s="3"/>
      <c r="U328" s="3"/>
      <c r="V328" s="3"/>
      <c r="W328" s="6"/>
      <c r="X328" s="3"/>
      <c r="Y328" s="2"/>
      <c r="Z328" s="2"/>
    </row>
    <row r="329" spans="1:26" ht="15.75" customHeight="1" x14ac:dyDescent="0.25">
      <c r="A329" s="7" t="s">
        <v>334</v>
      </c>
      <c r="B329" s="7">
        <v>328</v>
      </c>
      <c r="C329" s="3" t="s">
        <v>5</v>
      </c>
      <c r="D329" s="3"/>
      <c r="E329" s="3">
        <v>22.7</v>
      </c>
      <c r="F329" s="4">
        <v>0</v>
      </c>
      <c r="G329" s="8">
        <v>0</v>
      </c>
      <c r="H329" s="8">
        <v>0</v>
      </c>
      <c r="I329" s="8">
        <v>611</v>
      </c>
      <c r="J329" s="3"/>
      <c r="K329" s="3">
        <v>1.28</v>
      </c>
      <c r="L329" s="3">
        <v>0.8</v>
      </c>
      <c r="M329" s="3">
        <v>0.47</v>
      </c>
      <c r="N329" s="3">
        <v>0</v>
      </c>
      <c r="O329" s="3">
        <v>-2.29</v>
      </c>
      <c r="P329" s="3">
        <v>-5.63</v>
      </c>
      <c r="Q329" s="3">
        <v>-56.92</v>
      </c>
      <c r="R329" s="3">
        <v>2.06</v>
      </c>
      <c r="S329" s="3">
        <v>35.11</v>
      </c>
      <c r="T329" s="3"/>
      <c r="U329" s="3"/>
      <c r="V329" s="3"/>
      <c r="W329" s="9"/>
      <c r="X329" s="3"/>
      <c r="Y329" s="2"/>
      <c r="Z329" s="2"/>
    </row>
    <row r="330" spans="1:26" ht="15.75" customHeight="1" x14ac:dyDescent="0.25">
      <c r="A330" s="7" t="s">
        <v>335</v>
      </c>
      <c r="B330" s="7">
        <v>329</v>
      </c>
      <c r="C330" s="3" t="s">
        <v>1</v>
      </c>
      <c r="D330" s="3"/>
      <c r="E330" s="3">
        <v>1.6</v>
      </c>
      <c r="F330" s="4">
        <v>0</v>
      </c>
      <c r="G330" s="8">
        <v>49500</v>
      </c>
      <c r="H330" s="3">
        <v>79</v>
      </c>
      <c r="I330" s="8">
        <v>1251</v>
      </c>
      <c r="J330" s="3"/>
      <c r="K330" s="3">
        <v>0.87</v>
      </c>
      <c r="L330" s="3">
        <v>0.19</v>
      </c>
      <c r="M330" s="3"/>
      <c r="N330" s="3">
        <v>0</v>
      </c>
      <c r="O330" s="3">
        <v>-5.43</v>
      </c>
      <c r="P330" s="3">
        <v>-6.31</v>
      </c>
      <c r="Q330" s="3">
        <v>-56.3</v>
      </c>
      <c r="R330" s="3"/>
      <c r="S330" s="3">
        <v>12.39</v>
      </c>
      <c r="T330" s="3"/>
      <c r="U330" s="3"/>
      <c r="V330" s="3"/>
      <c r="W330" s="9"/>
      <c r="X330" s="3"/>
      <c r="Y330" s="2"/>
      <c r="Z330" s="2"/>
    </row>
    <row r="331" spans="1:26" ht="15.75" customHeight="1" x14ac:dyDescent="0.25">
      <c r="A331" s="7" t="s">
        <v>336</v>
      </c>
      <c r="B331" s="7">
        <v>330</v>
      </c>
      <c r="C331" s="3" t="s">
        <v>1</v>
      </c>
      <c r="D331" s="3"/>
      <c r="E331" s="3">
        <v>4.04</v>
      </c>
      <c r="F331" s="4">
        <v>0</v>
      </c>
      <c r="G331" s="8">
        <v>0</v>
      </c>
      <c r="H331" s="3">
        <v>0</v>
      </c>
      <c r="I331" s="8">
        <v>749</v>
      </c>
      <c r="J331" s="3"/>
      <c r="K331" s="3">
        <v>0.56999999999999995</v>
      </c>
      <c r="L331" s="3">
        <v>0.32</v>
      </c>
      <c r="M331" s="3"/>
      <c r="N331" s="3">
        <v>0</v>
      </c>
      <c r="O331" s="3">
        <v>-3.4</v>
      </c>
      <c r="P331" s="3">
        <v>-3.6</v>
      </c>
      <c r="Q331" s="3">
        <v>-3.27</v>
      </c>
      <c r="R331" s="3">
        <v>2.5</v>
      </c>
      <c r="S331" s="3">
        <v>33.630000000000003</v>
      </c>
      <c r="T331" s="3"/>
      <c r="U331" s="3"/>
      <c r="V331" s="3"/>
      <c r="W331" s="9"/>
      <c r="X331" s="3"/>
      <c r="Y331" s="2"/>
      <c r="Z331" s="2"/>
    </row>
    <row r="332" spans="1:26" ht="15.75" customHeight="1" x14ac:dyDescent="0.25">
      <c r="A332" s="7" t="s">
        <v>337</v>
      </c>
      <c r="B332" s="7">
        <v>331</v>
      </c>
      <c r="C332" s="3" t="s">
        <v>1</v>
      </c>
      <c r="D332" s="3"/>
      <c r="E332" s="3">
        <v>0.01</v>
      </c>
      <c r="F332" s="3">
        <v>0</v>
      </c>
      <c r="G332" s="8">
        <v>28621200</v>
      </c>
      <c r="H332" s="3">
        <v>288</v>
      </c>
      <c r="I332" s="3">
        <v>857</v>
      </c>
      <c r="J332" s="3">
        <v>15.69</v>
      </c>
      <c r="K332" s="3">
        <v>0.2</v>
      </c>
      <c r="L332" s="3">
        <v>0.24</v>
      </c>
      <c r="M332" s="3"/>
      <c r="N332" s="3">
        <v>0</v>
      </c>
      <c r="O332" s="3">
        <v>4.2300000000000004</v>
      </c>
      <c r="P332" s="3">
        <v>3.9</v>
      </c>
      <c r="Q332" s="3">
        <v>6.12</v>
      </c>
      <c r="R332" s="3"/>
      <c r="S332" s="3">
        <v>86.88</v>
      </c>
      <c r="T332" s="3"/>
      <c r="U332" s="3">
        <v>628</v>
      </c>
      <c r="V332" s="3">
        <v>575</v>
      </c>
      <c r="W332" s="9">
        <v>-0.02</v>
      </c>
      <c r="X332" s="3"/>
      <c r="Y332" s="2"/>
      <c r="Z332" s="2"/>
    </row>
    <row r="333" spans="1:26" ht="15.75" customHeight="1" x14ac:dyDescent="0.25">
      <c r="A333" s="7" t="s">
        <v>338</v>
      </c>
      <c r="B333" s="7">
        <v>332</v>
      </c>
      <c r="C333" s="3" t="s">
        <v>1</v>
      </c>
      <c r="D333" s="3"/>
      <c r="E333" s="3">
        <v>6.05</v>
      </c>
      <c r="F333" s="3">
        <v>0</v>
      </c>
      <c r="G333" s="8">
        <v>472600</v>
      </c>
      <c r="H333" s="8">
        <v>2840</v>
      </c>
      <c r="I333" s="8">
        <v>1161</v>
      </c>
      <c r="J333" s="3">
        <v>9.24</v>
      </c>
      <c r="K333" s="3">
        <v>2</v>
      </c>
      <c r="L333" s="3">
        <v>1.43</v>
      </c>
      <c r="M333" s="3">
        <v>0.32</v>
      </c>
      <c r="N333" s="3">
        <v>0.65</v>
      </c>
      <c r="O333" s="3">
        <v>12.22</v>
      </c>
      <c r="P333" s="3">
        <v>23.2</v>
      </c>
      <c r="Q333" s="3">
        <v>10.87</v>
      </c>
      <c r="R333" s="3">
        <v>4.13</v>
      </c>
      <c r="S333" s="3">
        <v>53</v>
      </c>
      <c r="T333" s="3"/>
      <c r="U333" s="3">
        <v>148</v>
      </c>
      <c r="V333" s="3">
        <v>190</v>
      </c>
      <c r="W333" s="4">
        <v>-1.73</v>
      </c>
      <c r="X333" s="3"/>
      <c r="Y333" s="2"/>
      <c r="Z333" s="2"/>
    </row>
    <row r="334" spans="1:26" ht="15.75" customHeight="1" x14ac:dyDescent="0.25">
      <c r="A334" s="7" t="s">
        <v>339</v>
      </c>
      <c r="B334" s="7">
        <v>333</v>
      </c>
      <c r="C334" s="3" t="s">
        <v>1</v>
      </c>
      <c r="D334" s="3"/>
      <c r="E334" s="3">
        <v>12.4</v>
      </c>
      <c r="F334" s="4">
        <v>0.81</v>
      </c>
      <c r="G334" s="8">
        <v>932200</v>
      </c>
      <c r="H334" s="8">
        <v>11628</v>
      </c>
      <c r="I334" s="8">
        <v>21017</v>
      </c>
      <c r="J334" s="3">
        <v>10.63</v>
      </c>
      <c r="K334" s="3">
        <v>0.97</v>
      </c>
      <c r="L334" s="3">
        <v>1.85</v>
      </c>
      <c r="M334" s="3"/>
      <c r="N334" s="3">
        <v>1.17</v>
      </c>
      <c r="O334" s="3">
        <v>5.88</v>
      </c>
      <c r="P334" s="3">
        <v>8.93</v>
      </c>
      <c r="Q334" s="3">
        <v>4.5599999999999996</v>
      </c>
      <c r="R334" s="3">
        <v>6.5</v>
      </c>
      <c r="S334" s="3">
        <v>45.61</v>
      </c>
      <c r="T334" s="3"/>
      <c r="U334" s="3">
        <v>398</v>
      </c>
      <c r="V334" s="3">
        <v>414</v>
      </c>
      <c r="W334" s="4">
        <v>0.75</v>
      </c>
      <c r="X334" s="3"/>
      <c r="Y334" s="2"/>
      <c r="Z334" s="2"/>
    </row>
    <row r="335" spans="1:26" ht="15.75" customHeight="1" x14ac:dyDescent="0.25">
      <c r="A335" s="7" t="s">
        <v>340</v>
      </c>
      <c r="B335" s="7">
        <v>334</v>
      </c>
      <c r="C335" s="3" t="s">
        <v>5</v>
      </c>
      <c r="D335" s="3"/>
      <c r="E335" s="3">
        <v>7.2</v>
      </c>
      <c r="F335" s="4">
        <v>0.7</v>
      </c>
      <c r="G335" s="8">
        <v>88200</v>
      </c>
      <c r="H335" s="8">
        <v>631</v>
      </c>
      <c r="I335" s="8">
        <v>4110</v>
      </c>
      <c r="J335" s="3">
        <v>8.99</v>
      </c>
      <c r="K335" s="3">
        <v>0.93</v>
      </c>
      <c r="L335" s="3">
        <v>2.68</v>
      </c>
      <c r="M335" s="3">
        <v>0.1</v>
      </c>
      <c r="N335" s="3">
        <v>0.8</v>
      </c>
      <c r="O335" s="3">
        <v>3.71</v>
      </c>
      <c r="P335" s="3">
        <v>10.32</v>
      </c>
      <c r="Q335" s="3">
        <v>16.739999999999998</v>
      </c>
      <c r="R335" s="3">
        <v>12.03</v>
      </c>
      <c r="S335" s="3">
        <v>16.75</v>
      </c>
      <c r="T335" s="3"/>
      <c r="U335" s="3">
        <v>318</v>
      </c>
      <c r="V335" s="3">
        <v>460</v>
      </c>
      <c r="W335" s="9">
        <v>-0.32</v>
      </c>
      <c r="X335" s="3"/>
      <c r="Y335" s="2"/>
      <c r="Z335" s="2"/>
    </row>
    <row r="336" spans="1:26" ht="15.75" customHeight="1" x14ac:dyDescent="0.25">
      <c r="A336" s="7" t="s">
        <v>341</v>
      </c>
      <c r="B336" s="7">
        <v>335</v>
      </c>
      <c r="C336" s="3" t="s">
        <v>1</v>
      </c>
      <c r="D336" s="3"/>
      <c r="E336" s="3">
        <v>9.4499999999999993</v>
      </c>
      <c r="F336" s="4">
        <v>-1.56</v>
      </c>
      <c r="G336" s="8">
        <v>892600</v>
      </c>
      <c r="H336" s="8">
        <v>8509</v>
      </c>
      <c r="I336" s="8">
        <v>7560</v>
      </c>
      <c r="J336" s="3">
        <v>18.39</v>
      </c>
      <c r="K336" s="3">
        <v>2.09</v>
      </c>
      <c r="L336" s="3">
        <v>0.14000000000000001</v>
      </c>
      <c r="M336" s="3">
        <v>0.2</v>
      </c>
      <c r="N336" s="3">
        <v>0.51</v>
      </c>
      <c r="O336" s="3">
        <v>10.91</v>
      </c>
      <c r="P336" s="3">
        <v>11.2</v>
      </c>
      <c r="Q336" s="3">
        <v>12.65</v>
      </c>
      <c r="R336" s="3">
        <v>5.73</v>
      </c>
      <c r="S336" s="3">
        <v>41.84</v>
      </c>
      <c r="T336" s="3"/>
      <c r="U336" s="3">
        <v>480</v>
      </c>
      <c r="V336" s="3">
        <v>392</v>
      </c>
      <c r="W336" s="4">
        <v>-1.0900000000000001</v>
      </c>
      <c r="X336" s="3"/>
      <c r="Y336" s="2"/>
      <c r="Z336" s="2"/>
    </row>
    <row r="337" spans="1:26" ht="15.75" customHeight="1" x14ac:dyDescent="0.25">
      <c r="A337" s="7" t="s">
        <v>342</v>
      </c>
      <c r="B337" s="7">
        <v>336</v>
      </c>
      <c r="C337" s="3" t="s">
        <v>5</v>
      </c>
      <c r="D337" s="3"/>
      <c r="E337" s="3">
        <v>4.46</v>
      </c>
      <c r="F337" s="4">
        <v>0.45</v>
      </c>
      <c r="G337" s="8">
        <v>19800</v>
      </c>
      <c r="H337" s="8">
        <v>88</v>
      </c>
      <c r="I337" s="8">
        <v>3064</v>
      </c>
      <c r="J337" s="3"/>
      <c r="K337" s="3">
        <v>1.44</v>
      </c>
      <c r="L337" s="3">
        <v>0.61</v>
      </c>
      <c r="M337" s="3"/>
      <c r="N337" s="3">
        <v>0</v>
      </c>
      <c r="O337" s="3">
        <v>-27.52</v>
      </c>
      <c r="P337" s="3">
        <v>-58.07</v>
      </c>
      <c r="Q337" s="3">
        <v>-134.57</v>
      </c>
      <c r="R337" s="3"/>
      <c r="S337" s="3">
        <v>22.71</v>
      </c>
      <c r="T337" s="3"/>
      <c r="U337" s="3"/>
      <c r="V337" s="3"/>
      <c r="W337" s="4"/>
      <c r="X337" s="3"/>
      <c r="Y337" s="2"/>
      <c r="Z337" s="2"/>
    </row>
    <row r="338" spans="1:26" ht="15.75" customHeight="1" x14ac:dyDescent="0.25">
      <c r="A338" s="7" t="s">
        <v>343</v>
      </c>
      <c r="B338" s="7">
        <v>337</v>
      </c>
      <c r="C338" s="3" t="s">
        <v>1</v>
      </c>
      <c r="D338" s="3"/>
      <c r="E338" s="3">
        <v>12.6</v>
      </c>
      <c r="F338" s="9">
        <v>0.8</v>
      </c>
      <c r="G338" s="8">
        <v>1196800</v>
      </c>
      <c r="H338" s="8">
        <v>15125</v>
      </c>
      <c r="I338" s="8">
        <v>6300</v>
      </c>
      <c r="J338" s="3">
        <v>6.97</v>
      </c>
      <c r="K338" s="3">
        <v>1.81</v>
      </c>
      <c r="L338" s="3">
        <v>0.63</v>
      </c>
      <c r="M338" s="3">
        <v>0.4</v>
      </c>
      <c r="N338" s="3">
        <v>1.81</v>
      </c>
      <c r="O338" s="3">
        <v>19.61</v>
      </c>
      <c r="P338" s="3">
        <v>28.23</v>
      </c>
      <c r="Q338" s="3">
        <v>20.3</v>
      </c>
      <c r="R338" s="3">
        <v>5.2</v>
      </c>
      <c r="S338" s="3">
        <v>76.63</v>
      </c>
      <c r="T338" s="3"/>
      <c r="U338" s="3">
        <v>65</v>
      </c>
      <c r="V338" s="3">
        <v>64</v>
      </c>
      <c r="W338" s="9">
        <v>0.4</v>
      </c>
      <c r="X338" s="3"/>
      <c r="Y338" s="2"/>
      <c r="Z338" s="2"/>
    </row>
    <row r="339" spans="1:26" ht="15.75" customHeight="1" x14ac:dyDescent="0.25">
      <c r="A339" s="7" t="s">
        <v>344</v>
      </c>
      <c r="B339" s="7">
        <v>338</v>
      </c>
      <c r="C339" s="3" t="s">
        <v>5</v>
      </c>
      <c r="D339" s="3"/>
      <c r="E339" s="3">
        <v>2.38</v>
      </c>
      <c r="F339" s="4">
        <v>0.85</v>
      </c>
      <c r="G339" s="8">
        <v>250400</v>
      </c>
      <c r="H339" s="8">
        <v>589</v>
      </c>
      <c r="I339" s="8">
        <v>1132</v>
      </c>
      <c r="J339" s="3">
        <v>23.37</v>
      </c>
      <c r="K339" s="3">
        <v>0.33</v>
      </c>
      <c r="L339" s="3">
        <v>0.19</v>
      </c>
      <c r="M339" s="3"/>
      <c r="N339" s="3">
        <v>0.1</v>
      </c>
      <c r="O339" s="3">
        <v>1.42</v>
      </c>
      <c r="P339" s="3">
        <v>1.73</v>
      </c>
      <c r="Q339" s="3">
        <v>14.42</v>
      </c>
      <c r="R339" s="3"/>
      <c r="S339" s="3">
        <v>71.37</v>
      </c>
      <c r="T339" s="3"/>
      <c r="U339" s="3">
        <v>776</v>
      </c>
      <c r="V339" s="3">
        <v>804</v>
      </c>
      <c r="W339" s="9">
        <v>0.45</v>
      </c>
      <c r="X339" s="3"/>
      <c r="Y339" s="2"/>
      <c r="Z339" s="2"/>
    </row>
    <row r="340" spans="1:26" ht="15.75" customHeight="1" x14ac:dyDescent="0.25">
      <c r="A340" s="7" t="s">
        <v>345</v>
      </c>
      <c r="B340" s="7">
        <v>339</v>
      </c>
      <c r="C340" s="3" t="s">
        <v>1</v>
      </c>
      <c r="D340" s="3"/>
      <c r="E340" s="3">
        <v>37</v>
      </c>
      <c r="F340" s="4">
        <v>0.68</v>
      </c>
      <c r="G340" s="8">
        <v>747000</v>
      </c>
      <c r="H340" s="8">
        <v>27671</v>
      </c>
      <c r="I340" s="8">
        <v>32259</v>
      </c>
      <c r="J340" s="3">
        <v>25.05</v>
      </c>
      <c r="K340" s="3">
        <v>4.97</v>
      </c>
      <c r="L340" s="3">
        <v>0.74</v>
      </c>
      <c r="M340" s="3">
        <v>0.36</v>
      </c>
      <c r="N340" s="3">
        <v>1.48</v>
      </c>
      <c r="O340" s="3">
        <v>14.46</v>
      </c>
      <c r="P340" s="3">
        <v>20.94</v>
      </c>
      <c r="Q340" s="3">
        <v>10.8</v>
      </c>
      <c r="R340" s="3">
        <v>1.96</v>
      </c>
      <c r="S340" s="3">
        <v>38.75</v>
      </c>
      <c r="T340" s="3"/>
      <c r="U340" s="3">
        <v>409</v>
      </c>
      <c r="V340" s="3">
        <v>400</v>
      </c>
      <c r="W340" s="9">
        <v>1.76</v>
      </c>
      <c r="X340" s="3"/>
      <c r="Y340" s="2"/>
      <c r="Z340" s="2"/>
    </row>
    <row r="341" spans="1:26" ht="15.75" customHeight="1" x14ac:dyDescent="0.25">
      <c r="A341" s="7" t="s">
        <v>346</v>
      </c>
      <c r="B341" s="7">
        <v>340</v>
      </c>
      <c r="C341" s="3" t="s">
        <v>1</v>
      </c>
      <c r="D341" s="3"/>
      <c r="E341" s="3">
        <v>0.39</v>
      </c>
      <c r="F341" s="4">
        <v>2.63</v>
      </c>
      <c r="G341" s="8">
        <v>543300</v>
      </c>
      <c r="H341" s="8">
        <v>208</v>
      </c>
      <c r="I341" s="8">
        <v>497</v>
      </c>
      <c r="J341" s="3"/>
      <c r="K341" s="3">
        <v>0.28000000000000003</v>
      </c>
      <c r="L341" s="3">
        <v>1.67</v>
      </c>
      <c r="M341" s="3"/>
      <c r="N341" s="3">
        <v>0</v>
      </c>
      <c r="O341" s="3">
        <v>-1.81</v>
      </c>
      <c r="P341" s="3">
        <v>-7.04</v>
      </c>
      <c r="Q341" s="3">
        <v>-340.53</v>
      </c>
      <c r="R341" s="3"/>
      <c r="S341" s="3">
        <v>65.94</v>
      </c>
      <c r="T341" s="3"/>
      <c r="U341" s="3"/>
      <c r="V341" s="3"/>
      <c r="W341" s="6"/>
      <c r="X341" s="3"/>
      <c r="Y341" s="2"/>
      <c r="Z341" s="2"/>
    </row>
    <row r="342" spans="1:26" ht="15.75" customHeight="1" x14ac:dyDescent="0.25">
      <c r="A342" s="7" t="s">
        <v>347</v>
      </c>
      <c r="B342" s="7">
        <v>341</v>
      </c>
      <c r="C342" s="3" t="s">
        <v>1</v>
      </c>
      <c r="D342" s="3"/>
      <c r="E342" s="3">
        <v>145</v>
      </c>
      <c r="F342" s="3">
        <v>0</v>
      </c>
      <c r="G342" s="8">
        <v>1700</v>
      </c>
      <c r="H342" s="8">
        <v>247</v>
      </c>
      <c r="I342" s="8">
        <v>3030</v>
      </c>
      <c r="J342" s="3">
        <v>19.38</v>
      </c>
      <c r="K342" s="3">
        <v>0.56000000000000005</v>
      </c>
      <c r="L342" s="3">
        <v>0.39</v>
      </c>
      <c r="M342" s="3">
        <v>10</v>
      </c>
      <c r="N342" s="3">
        <v>7.48</v>
      </c>
      <c r="O342" s="3">
        <v>2.46</v>
      </c>
      <c r="P342" s="3">
        <v>2.87</v>
      </c>
      <c r="Q342" s="3">
        <v>1.76</v>
      </c>
      <c r="R342" s="3">
        <v>6.9</v>
      </c>
      <c r="S342" s="3">
        <v>22.81</v>
      </c>
      <c r="T342" s="3"/>
      <c r="U342" s="3">
        <v>716</v>
      </c>
      <c r="V342" s="3">
        <v>711</v>
      </c>
      <c r="W342" s="9">
        <v>-0.22</v>
      </c>
      <c r="X342" s="3"/>
      <c r="Y342" s="2"/>
      <c r="Z342" s="2"/>
    </row>
    <row r="343" spans="1:26" ht="15.75" customHeight="1" x14ac:dyDescent="0.25">
      <c r="A343" s="7" t="s">
        <v>348</v>
      </c>
      <c r="B343" s="7">
        <v>342</v>
      </c>
      <c r="C343" s="3" t="s">
        <v>5</v>
      </c>
      <c r="D343" s="3"/>
      <c r="E343" s="3">
        <v>13.6</v>
      </c>
      <c r="F343" s="3">
        <v>0.74</v>
      </c>
      <c r="G343" s="8">
        <v>8600</v>
      </c>
      <c r="H343" s="8">
        <v>118</v>
      </c>
      <c r="I343" s="8">
        <v>1708</v>
      </c>
      <c r="J343" s="3">
        <v>12.82</v>
      </c>
      <c r="K343" s="3">
        <v>1.75</v>
      </c>
      <c r="L343" s="3">
        <v>0.34</v>
      </c>
      <c r="M343" s="3">
        <v>1</v>
      </c>
      <c r="N343" s="3">
        <v>1.06</v>
      </c>
      <c r="O343" s="3">
        <v>12.94</v>
      </c>
      <c r="P343" s="3">
        <v>13.07</v>
      </c>
      <c r="Q343" s="3">
        <v>15.73</v>
      </c>
      <c r="R343" s="3">
        <v>7.41</v>
      </c>
      <c r="S343" s="3">
        <v>34.119999999999997</v>
      </c>
      <c r="T343" s="3"/>
      <c r="U343" s="3">
        <v>340</v>
      </c>
      <c r="V343" s="3">
        <v>269</v>
      </c>
      <c r="W343" s="4">
        <v>-1.77</v>
      </c>
      <c r="X343" s="3"/>
      <c r="Y343" s="2"/>
      <c r="Z343" s="2"/>
    </row>
    <row r="344" spans="1:26" ht="15.75" customHeight="1" x14ac:dyDescent="0.25">
      <c r="A344" s="7" t="s">
        <v>349</v>
      </c>
      <c r="B344" s="7">
        <v>343</v>
      </c>
      <c r="C344" s="3" t="s">
        <v>1</v>
      </c>
      <c r="D344" s="3"/>
      <c r="E344" s="3">
        <v>4.82</v>
      </c>
      <c r="F344" s="4">
        <v>0</v>
      </c>
      <c r="G344" s="8">
        <v>1476400</v>
      </c>
      <c r="H344" s="8">
        <v>7178</v>
      </c>
      <c r="I344" s="8">
        <v>2128</v>
      </c>
      <c r="J344" s="3">
        <v>8.6199999999999992</v>
      </c>
      <c r="K344" s="3">
        <v>1.2</v>
      </c>
      <c r="L344" s="3">
        <v>0.95</v>
      </c>
      <c r="M344" s="3">
        <v>0.35</v>
      </c>
      <c r="N344" s="3">
        <v>0.56000000000000005</v>
      </c>
      <c r="O344" s="3">
        <v>9.5299999999999994</v>
      </c>
      <c r="P344" s="3">
        <v>14.29</v>
      </c>
      <c r="Q344" s="3">
        <v>5.17</v>
      </c>
      <c r="R344" s="3">
        <v>7.26</v>
      </c>
      <c r="S344" s="3">
        <v>68.459999999999994</v>
      </c>
      <c r="T344" s="3"/>
      <c r="U344" s="3">
        <v>219</v>
      </c>
      <c r="V344" s="3">
        <v>224</v>
      </c>
      <c r="W344" s="4">
        <v>-7.0000000000000007E-2</v>
      </c>
      <c r="X344" s="3"/>
      <c r="Y344" s="2"/>
      <c r="Z344" s="2"/>
    </row>
    <row r="345" spans="1:26" ht="15.75" customHeight="1" x14ac:dyDescent="0.25">
      <c r="A345" s="7" t="s">
        <v>350</v>
      </c>
      <c r="B345" s="7">
        <v>344</v>
      </c>
      <c r="C345" s="3" t="s">
        <v>5</v>
      </c>
      <c r="D345" s="3"/>
      <c r="E345" s="3">
        <v>2.14</v>
      </c>
      <c r="F345" s="4">
        <v>-0.93</v>
      </c>
      <c r="G345" s="8">
        <v>551100</v>
      </c>
      <c r="H345" s="8">
        <v>1186</v>
      </c>
      <c r="I345" s="8">
        <v>856</v>
      </c>
      <c r="J345" s="3">
        <v>8.44</v>
      </c>
      <c r="K345" s="3">
        <v>1.89</v>
      </c>
      <c r="L345" s="3">
        <v>0.21</v>
      </c>
      <c r="M345" s="3">
        <v>0.03</v>
      </c>
      <c r="N345" s="3">
        <v>0.25</v>
      </c>
      <c r="O345" s="3">
        <v>24.1</v>
      </c>
      <c r="P345" s="3">
        <v>24.27</v>
      </c>
      <c r="Q345" s="3">
        <v>14.51</v>
      </c>
      <c r="R345" s="3">
        <v>4.17</v>
      </c>
      <c r="S345" s="3">
        <v>24.95</v>
      </c>
      <c r="T345" s="3"/>
      <c r="U345" s="3">
        <v>117</v>
      </c>
      <c r="V345" s="3">
        <v>84</v>
      </c>
      <c r="W345" s="4">
        <v>0.27</v>
      </c>
      <c r="X345" s="3"/>
      <c r="Y345" s="2"/>
      <c r="Z345" s="2"/>
    </row>
    <row r="346" spans="1:26" ht="15.75" customHeight="1" x14ac:dyDescent="0.25">
      <c r="A346" s="7" t="s">
        <v>351</v>
      </c>
      <c r="B346" s="7">
        <v>345</v>
      </c>
      <c r="C346" s="3" t="s">
        <v>1</v>
      </c>
      <c r="D346" s="3"/>
      <c r="E346" s="3">
        <v>0.56000000000000005</v>
      </c>
      <c r="F346" s="4">
        <v>14.29</v>
      </c>
      <c r="G346" s="8">
        <v>9107500</v>
      </c>
      <c r="H346" s="8">
        <v>4998</v>
      </c>
      <c r="I346" s="8">
        <v>1402</v>
      </c>
      <c r="J346" s="3"/>
      <c r="K346" s="3">
        <v>0.36</v>
      </c>
      <c r="L346" s="3">
        <v>1.45</v>
      </c>
      <c r="M346" s="3"/>
      <c r="N346" s="3">
        <v>0</v>
      </c>
      <c r="O346" s="3">
        <v>2.98</v>
      </c>
      <c r="P346" s="3">
        <v>-1.46</v>
      </c>
      <c r="Q346" s="3">
        <v>-4.55</v>
      </c>
      <c r="R346" s="3"/>
      <c r="S346" s="3">
        <v>54.52</v>
      </c>
      <c r="T346" s="3"/>
      <c r="U346" s="3"/>
      <c r="V346" s="3"/>
      <c r="W346" s="9"/>
      <c r="X346" s="3"/>
      <c r="Y346" s="2"/>
      <c r="Z346" s="2"/>
    </row>
    <row r="347" spans="1:26" ht="15.75" customHeight="1" x14ac:dyDescent="0.25">
      <c r="A347" s="7" t="s">
        <v>352</v>
      </c>
      <c r="B347" s="7">
        <v>346</v>
      </c>
      <c r="C347" s="3" t="s">
        <v>1</v>
      </c>
      <c r="D347" s="3"/>
      <c r="E347" s="3">
        <v>0.68</v>
      </c>
      <c r="F347" s="9">
        <v>1.49</v>
      </c>
      <c r="G347" s="8">
        <v>53600</v>
      </c>
      <c r="H347" s="8">
        <v>36</v>
      </c>
      <c r="I347" s="8">
        <v>3077</v>
      </c>
      <c r="J347" s="3">
        <v>18.829999999999998</v>
      </c>
      <c r="K347" s="3">
        <v>0.51</v>
      </c>
      <c r="L347" s="3">
        <v>2.83</v>
      </c>
      <c r="M347" s="3">
        <v>0.02</v>
      </c>
      <c r="N347" s="3">
        <v>0.04</v>
      </c>
      <c r="O347" s="3">
        <v>3.76</v>
      </c>
      <c r="P347" s="3">
        <v>2.74</v>
      </c>
      <c r="Q347" s="3">
        <v>0.94</v>
      </c>
      <c r="R347" s="3">
        <v>2.99</v>
      </c>
      <c r="S347" s="3">
        <v>29.38</v>
      </c>
      <c r="T347" s="3"/>
      <c r="U347" s="3">
        <v>711</v>
      </c>
      <c r="V347" s="3">
        <v>650</v>
      </c>
      <c r="W347" s="9">
        <v>-0.13</v>
      </c>
      <c r="X347" s="3"/>
      <c r="Y347" s="2"/>
      <c r="Z347" s="2"/>
    </row>
    <row r="348" spans="1:26" ht="15.75" customHeight="1" x14ac:dyDescent="0.25">
      <c r="A348" s="7" t="s">
        <v>353</v>
      </c>
      <c r="B348" s="7">
        <v>347</v>
      </c>
      <c r="C348" s="3" t="s">
        <v>1</v>
      </c>
      <c r="D348" s="3"/>
      <c r="E348" s="3">
        <v>22.6</v>
      </c>
      <c r="F348" s="4">
        <v>-0.44</v>
      </c>
      <c r="G348" s="8">
        <v>46350800</v>
      </c>
      <c r="H348" s="8">
        <v>1058449</v>
      </c>
      <c r="I348" s="8">
        <v>117120</v>
      </c>
      <c r="J348" s="3"/>
      <c r="K348" s="3">
        <v>1.52</v>
      </c>
      <c r="L348" s="3">
        <v>3.97</v>
      </c>
      <c r="M348" s="3"/>
      <c r="N348" s="3">
        <v>0</v>
      </c>
      <c r="O348" s="3">
        <v>1.06</v>
      </c>
      <c r="P348" s="3">
        <v>-2.74</v>
      </c>
      <c r="Q348" s="3">
        <v>-33.82</v>
      </c>
      <c r="R348" s="3"/>
      <c r="S348" s="3">
        <v>61.55</v>
      </c>
      <c r="T348" s="3"/>
      <c r="U348" s="3"/>
      <c r="V348" s="3"/>
      <c r="W348" s="4"/>
      <c r="X348" s="3"/>
      <c r="Y348" s="2"/>
      <c r="Z348" s="2"/>
    </row>
    <row r="349" spans="1:26" ht="15.75" customHeight="1" x14ac:dyDescent="0.25">
      <c r="A349" s="7" t="s">
        <v>354</v>
      </c>
      <c r="B349" s="7">
        <v>348</v>
      </c>
      <c r="C349" s="3" t="s">
        <v>5</v>
      </c>
      <c r="D349" s="3"/>
      <c r="E349" s="3">
        <v>1.06</v>
      </c>
      <c r="F349" s="4">
        <v>0.95</v>
      </c>
      <c r="G349" s="8">
        <v>309200</v>
      </c>
      <c r="H349" s="8">
        <v>332</v>
      </c>
      <c r="I349" s="8">
        <v>758</v>
      </c>
      <c r="J349" s="3">
        <v>16.8</v>
      </c>
      <c r="K349" s="3">
        <v>1.03</v>
      </c>
      <c r="L349" s="3">
        <v>1</v>
      </c>
      <c r="M349" s="3"/>
      <c r="N349" s="3">
        <v>0.06</v>
      </c>
      <c r="O349" s="3">
        <v>4.0999999999999996</v>
      </c>
      <c r="P349" s="3">
        <v>6.29</v>
      </c>
      <c r="Q349" s="3">
        <v>6.17</v>
      </c>
      <c r="R349" s="3">
        <v>0.35</v>
      </c>
      <c r="S349" s="3">
        <v>81.93</v>
      </c>
      <c r="T349" s="3"/>
      <c r="U349" s="3">
        <v>592</v>
      </c>
      <c r="V349" s="3">
        <v>604</v>
      </c>
      <c r="W349" s="9">
        <v>1.03</v>
      </c>
      <c r="X349" s="3"/>
      <c r="Y349" s="2"/>
      <c r="Z349" s="2"/>
    </row>
    <row r="350" spans="1:26" ht="15.75" customHeight="1" x14ac:dyDescent="0.25">
      <c r="A350" s="7" t="s">
        <v>355</v>
      </c>
      <c r="B350" s="7">
        <v>349</v>
      </c>
      <c r="C350" s="3" t="s">
        <v>1</v>
      </c>
      <c r="D350" s="3"/>
      <c r="E350" s="3">
        <v>1.45</v>
      </c>
      <c r="F350" s="9">
        <v>-1.36</v>
      </c>
      <c r="G350" s="8">
        <v>447800</v>
      </c>
      <c r="H350" s="3">
        <v>655</v>
      </c>
      <c r="I350" s="8">
        <v>1248</v>
      </c>
      <c r="J350" s="3">
        <v>4.12</v>
      </c>
      <c r="K350" s="3">
        <v>0.22</v>
      </c>
      <c r="L350" s="3">
        <v>2.33</v>
      </c>
      <c r="M350" s="3"/>
      <c r="N350" s="3">
        <v>0.35</v>
      </c>
      <c r="O350" s="3">
        <v>4.49</v>
      </c>
      <c r="P350" s="3">
        <v>5.6</v>
      </c>
      <c r="Q350" s="3">
        <v>3.08</v>
      </c>
      <c r="R350" s="3"/>
      <c r="S350" s="3">
        <v>32.54</v>
      </c>
      <c r="T350" s="3"/>
      <c r="U350" s="3">
        <v>357</v>
      </c>
      <c r="V350" s="3">
        <v>342</v>
      </c>
      <c r="W350" s="6">
        <v>-0.04</v>
      </c>
      <c r="X350" s="3"/>
      <c r="Y350" s="2"/>
      <c r="Z350" s="2"/>
    </row>
    <row r="351" spans="1:26" ht="15.75" customHeight="1" x14ac:dyDescent="0.25">
      <c r="A351" s="7" t="s">
        <v>356</v>
      </c>
      <c r="B351" s="7">
        <v>350</v>
      </c>
      <c r="C351" s="3" t="s">
        <v>1</v>
      </c>
      <c r="D351" s="3"/>
      <c r="E351" s="3">
        <v>2.88</v>
      </c>
      <c r="F351" s="9">
        <v>0</v>
      </c>
      <c r="G351" s="8">
        <v>38000</v>
      </c>
      <c r="H351" s="8">
        <v>110</v>
      </c>
      <c r="I351" s="8">
        <v>3143</v>
      </c>
      <c r="J351" s="3"/>
      <c r="K351" s="3">
        <v>0.47</v>
      </c>
      <c r="L351" s="3">
        <v>1.63</v>
      </c>
      <c r="M351" s="3">
        <v>0.01</v>
      </c>
      <c r="N351" s="3">
        <v>0</v>
      </c>
      <c r="O351" s="3">
        <v>1.1599999999999999</v>
      </c>
      <c r="P351" s="3">
        <v>-2.6</v>
      </c>
      <c r="Q351" s="3">
        <v>-6.15</v>
      </c>
      <c r="R351" s="3"/>
      <c r="S351" s="3">
        <v>57.75</v>
      </c>
      <c r="T351" s="3"/>
      <c r="U351" s="3"/>
      <c r="V351" s="3"/>
      <c r="W351" s="4"/>
      <c r="X351" s="3"/>
      <c r="Y351" s="2"/>
      <c r="Z351" s="2"/>
    </row>
    <row r="352" spans="1:26" ht="15.75" customHeight="1" x14ac:dyDescent="0.25">
      <c r="A352" s="7" t="s">
        <v>357</v>
      </c>
      <c r="B352" s="7">
        <v>351</v>
      </c>
      <c r="C352" s="3" t="s">
        <v>1</v>
      </c>
      <c r="D352" s="3"/>
      <c r="E352" s="3">
        <v>0.92</v>
      </c>
      <c r="F352" s="9">
        <v>4.55</v>
      </c>
      <c r="G352" s="8">
        <v>1327900</v>
      </c>
      <c r="H352" s="8">
        <v>1217</v>
      </c>
      <c r="I352" s="8">
        <v>980</v>
      </c>
      <c r="J352" s="3">
        <v>9.35</v>
      </c>
      <c r="K352" s="3">
        <v>0.51</v>
      </c>
      <c r="L352" s="3">
        <v>0.99</v>
      </c>
      <c r="M352" s="3">
        <v>0.03</v>
      </c>
      <c r="N352" s="3">
        <v>0.1</v>
      </c>
      <c r="O352" s="3">
        <v>3.56</v>
      </c>
      <c r="P352" s="3">
        <v>5.56</v>
      </c>
      <c r="Q352" s="3">
        <v>16.3</v>
      </c>
      <c r="R352" s="3">
        <v>3.41</v>
      </c>
      <c r="S352" s="3">
        <v>44.64</v>
      </c>
      <c r="T352" s="3"/>
      <c r="U352" s="3">
        <v>454</v>
      </c>
      <c r="V352" s="3">
        <v>473</v>
      </c>
      <c r="W352" s="9">
        <v>-22.94</v>
      </c>
      <c r="X352" s="3"/>
      <c r="Y352" s="2"/>
      <c r="Z352" s="2"/>
    </row>
    <row r="353" spans="1:26" ht="15.75" customHeight="1" x14ac:dyDescent="0.25">
      <c r="A353" s="7" t="s">
        <v>358</v>
      </c>
      <c r="B353" s="7">
        <v>352</v>
      </c>
      <c r="C353" s="3" t="s">
        <v>5</v>
      </c>
      <c r="D353" s="3"/>
      <c r="E353" s="3">
        <v>1.9</v>
      </c>
      <c r="F353" s="4">
        <v>0</v>
      </c>
      <c r="G353" s="8">
        <v>9000</v>
      </c>
      <c r="H353" s="8">
        <v>17</v>
      </c>
      <c r="I353" s="8">
        <v>2004</v>
      </c>
      <c r="J353" s="3"/>
      <c r="K353" s="3">
        <v>0.79</v>
      </c>
      <c r="L353" s="3">
        <v>1.05</v>
      </c>
      <c r="M353" s="3">
        <v>0.06</v>
      </c>
      <c r="N353" s="3">
        <v>0</v>
      </c>
      <c r="O353" s="3">
        <v>-1.0900000000000001</v>
      </c>
      <c r="P353" s="3">
        <v>-3.87</v>
      </c>
      <c r="Q353" s="3">
        <v>-11.53</v>
      </c>
      <c r="R353" s="3">
        <v>3.05</v>
      </c>
      <c r="S353" s="3">
        <v>19.84</v>
      </c>
      <c r="T353" s="3"/>
      <c r="U353" s="3"/>
      <c r="V353" s="3"/>
      <c r="W353" s="4"/>
      <c r="X353" s="3"/>
      <c r="Y353" s="2"/>
      <c r="Z353" s="2"/>
    </row>
    <row r="354" spans="1:26" ht="15.75" customHeight="1" x14ac:dyDescent="0.25">
      <c r="A354" s="7" t="s">
        <v>359</v>
      </c>
      <c r="B354" s="7">
        <v>353</v>
      </c>
      <c r="C354" s="3" t="s">
        <v>1</v>
      </c>
      <c r="D354" s="3"/>
      <c r="E354" s="3">
        <v>2.48</v>
      </c>
      <c r="F354" s="9">
        <v>1.64</v>
      </c>
      <c r="G354" s="8">
        <v>492900</v>
      </c>
      <c r="H354" s="8">
        <v>1230</v>
      </c>
      <c r="I354" s="8">
        <v>1860</v>
      </c>
      <c r="J354" s="3">
        <v>10.11</v>
      </c>
      <c r="K354" s="3">
        <v>0.84</v>
      </c>
      <c r="L354" s="3">
        <v>0.54</v>
      </c>
      <c r="M354" s="3">
        <v>0.12</v>
      </c>
      <c r="N354" s="3">
        <v>0.25</v>
      </c>
      <c r="O354" s="3">
        <v>7</v>
      </c>
      <c r="P354" s="3">
        <v>8.17</v>
      </c>
      <c r="Q354" s="3">
        <v>3.7</v>
      </c>
      <c r="R354" s="3">
        <v>6.97</v>
      </c>
      <c r="S354" s="3">
        <v>70.7</v>
      </c>
      <c r="T354" s="3"/>
      <c r="U354" s="3">
        <v>412</v>
      </c>
      <c r="V354" s="3">
        <v>349</v>
      </c>
      <c r="W354" s="9">
        <v>-0.43</v>
      </c>
      <c r="X354" s="3"/>
      <c r="Y354" s="2"/>
      <c r="Z354" s="2"/>
    </row>
    <row r="355" spans="1:26" ht="15.75" customHeight="1" x14ac:dyDescent="0.25">
      <c r="A355" s="7" t="s">
        <v>360</v>
      </c>
      <c r="B355" s="7">
        <v>354</v>
      </c>
      <c r="C355" s="3" t="s">
        <v>1</v>
      </c>
      <c r="D355" s="3"/>
      <c r="E355" s="3">
        <v>2.56</v>
      </c>
      <c r="F355" s="9">
        <v>-1.54</v>
      </c>
      <c r="G355" s="8">
        <v>1425300</v>
      </c>
      <c r="H355" s="8">
        <v>3694</v>
      </c>
      <c r="I355" s="8">
        <v>8886</v>
      </c>
      <c r="J355" s="3"/>
      <c r="K355" s="3">
        <v>6.1</v>
      </c>
      <c r="L355" s="3">
        <v>2</v>
      </c>
      <c r="M355" s="3"/>
      <c r="N355" s="3">
        <v>0</v>
      </c>
      <c r="O355" s="3">
        <v>-19.21</v>
      </c>
      <c r="P355" s="3">
        <v>-49.89</v>
      </c>
      <c r="Q355" s="3">
        <v>-79.05</v>
      </c>
      <c r="R355" s="3"/>
      <c r="S355" s="3">
        <v>27.3</v>
      </c>
      <c r="T355" s="3"/>
      <c r="U355" s="3"/>
      <c r="V355" s="3"/>
      <c r="W355" s="4"/>
      <c r="X355" s="3"/>
      <c r="Y355" s="2"/>
      <c r="Z355" s="2"/>
    </row>
    <row r="356" spans="1:26" ht="15.75" customHeight="1" x14ac:dyDescent="0.25">
      <c r="A356" s="7" t="s">
        <v>361</v>
      </c>
      <c r="B356" s="7">
        <v>355</v>
      </c>
      <c r="C356" s="3" t="s">
        <v>1</v>
      </c>
      <c r="D356" s="3"/>
      <c r="E356" s="3">
        <v>3.76</v>
      </c>
      <c r="F356" s="3">
        <v>1.08</v>
      </c>
      <c r="G356" s="8">
        <v>98800</v>
      </c>
      <c r="H356" s="8">
        <v>371</v>
      </c>
      <c r="I356" s="8">
        <v>634</v>
      </c>
      <c r="J356" s="3">
        <v>9.5399999999999991</v>
      </c>
      <c r="K356" s="3">
        <v>0.82</v>
      </c>
      <c r="L356" s="3">
        <v>0.31</v>
      </c>
      <c r="M356" s="3">
        <v>0.26</v>
      </c>
      <c r="N356" s="3">
        <v>0.39</v>
      </c>
      <c r="O356" s="3">
        <v>6.75</v>
      </c>
      <c r="P356" s="3">
        <v>8.76</v>
      </c>
      <c r="Q356" s="3">
        <v>7.97</v>
      </c>
      <c r="R356" s="3">
        <v>6.99</v>
      </c>
      <c r="S356" s="3">
        <v>31.47</v>
      </c>
      <c r="T356" s="3"/>
      <c r="U356" s="3">
        <v>373</v>
      </c>
      <c r="V356" s="3">
        <v>339</v>
      </c>
      <c r="W356" s="9">
        <v>1.01</v>
      </c>
      <c r="X356" s="3"/>
      <c r="Y356" s="2"/>
      <c r="Z356" s="2"/>
    </row>
    <row r="357" spans="1:26" ht="15.75" customHeight="1" x14ac:dyDescent="0.25">
      <c r="A357" s="7" t="s">
        <v>362</v>
      </c>
      <c r="B357" s="7">
        <v>356</v>
      </c>
      <c r="C357" s="3" t="s">
        <v>1</v>
      </c>
      <c r="D357" s="3"/>
      <c r="E357" s="3">
        <v>0.82</v>
      </c>
      <c r="F357" s="3">
        <v>5.13</v>
      </c>
      <c r="G357" s="8">
        <v>44256200</v>
      </c>
      <c r="H357" s="8">
        <v>36271</v>
      </c>
      <c r="I357" s="8">
        <v>5355</v>
      </c>
      <c r="J357" s="3"/>
      <c r="K357" s="3">
        <v>16.399999999999999</v>
      </c>
      <c r="L357" s="3">
        <v>0.59</v>
      </c>
      <c r="M357" s="3"/>
      <c r="N357" s="3">
        <v>0</v>
      </c>
      <c r="O357" s="3">
        <v>-4.79</v>
      </c>
      <c r="P357" s="3">
        <v>-7.69</v>
      </c>
      <c r="Q357" s="3">
        <v>-84.88</v>
      </c>
      <c r="R357" s="3"/>
      <c r="S357" s="3">
        <v>50.74</v>
      </c>
      <c r="T357" s="3"/>
      <c r="U357" s="3"/>
      <c r="V357" s="3"/>
      <c r="W357" s="9"/>
      <c r="X357" s="3"/>
      <c r="Y357" s="2"/>
      <c r="Z357" s="2"/>
    </row>
    <row r="358" spans="1:26" ht="15.75" customHeight="1" x14ac:dyDescent="0.25">
      <c r="A358" s="7" t="s">
        <v>363</v>
      </c>
      <c r="B358" s="7">
        <v>357</v>
      </c>
      <c r="C358" s="3" t="s">
        <v>1</v>
      </c>
      <c r="D358" s="3" t="s">
        <v>17</v>
      </c>
      <c r="E358" s="3">
        <v>0.25</v>
      </c>
      <c r="F358" s="4">
        <v>-13.79</v>
      </c>
      <c r="G358" s="8">
        <v>4610300</v>
      </c>
      <c r="H358" s="8">
        <v>1198</v>
      </c>
      <c r="I358" s="8">
        <v>244</v>
      </c>
      <c r="J358" s="3"/>
      <c r="K358" s="3"/>
      <c r="L358" s="3">
        <v>-8.89</v>
      </c>
      <c r="M358" s="3"/>
      <c r="N358" s="3">
        <v>0</v>
      </c>
      <c r="O358" s="3">
        <v>-24.1</v>
      </c>
      <c r="P358" s="5">
        <v>-3110.23</v>
      </c>
      <c r="Q358" s="3">
        <v>-25.99</v>
      </c>
      <c r="R358" s="3"/>
      <c r="S358" s="3">
        <v>53.79</v>
      </c>
      <c r="T358" s="3"/>
      <c r="U358" s="3"/>
      <c r="V358" s="3"/>
      <c r="W358" s="9"/>
      <c r="X358" s="3"/>
      <c r="Y358" s="2"/>
      <c r="Z358" s="2"/>
    </row>
    <row r="359" spans="1:26" ht="15.75" customHeight="1" x14ac:dyDescent="0.25">
      <c r="A359" s="7" t="s">
        <v>364</v>
      </c>
      <c r="B359" s="7">
        <v>358</v>
      </c>
      <c r="C359" s="3" t="s">
        <v>1</v>
      </c>
      <c r="D359" s="3"/>
      <c r="E359" s="3">
        <v>1.3</v>
      </c>
      <c r="F359" s="9">
        <v>0</v>
      </c>
      <c r="G359" s="8">
        <v>0</v>
      </c>
      <c r="H359" s="3">
        <v>0</v>
      </c>
      <c r="I359" s="8">
        <v>1690</v>
      </c>
      <c r="J359" s="3"/>
      <c r="K359" s="3">
        <v>4.0599999999999996</v>
      </c>
      <c r="L359" s="3">
        <v>0.56000000000000005</v>
      </c>
      <c r="M359" s="3"/>
      <c r="N359" s="3">
        <v>0</v>
      </c>
      <c r="O359" s="3">
        <v>-9.64</v>
      </c>
      <c r="P359" s="5">
        <v>-18.97</v>
      </c>
      <c r="Q359" s="3">
        <v>-146.81</v>
      </c>
      <c r="R359" s="3"/>
      <c r="S359" s="3">
        <v>7.54</v>
      </c>
      <c r="T359" s="3"/>
      <c r="U359" s="3"/>
      <c r="V359" s="3"/>
      <c r="W359" s="9"/>
      <c r="X359" s="3"/>
      <c r="Y359" s="2"/>
      <c r="Z359" s="2"/>
    </row>
    <row r="360" spans="1:26" ht="15.75" customHeight="1" x14ac:dyDescent="0.25">
      <c r="A360" s="7" t="s">
        <v>365</v>
      </c>
      <c r="B360" s="7">
        <v>359</v>
      </c>
      <c r="C360" s="3" t="s">
        <v>5</v>
      </c>
      <c r="D360" s="3"/>
      <c r="E360" s="3">
        <v>5.95</v>
      </c>
      <c r="F360" s="9">
        <v>0</v>
      </c>
      <c r="G360" s="8">
        <v>370800</v>
      </c>
      <c r="H360" s="8">
        <v>2219</v>
      </c>
      <c r="I360" s="8">
        <v>2142</v>
      </c>
      <c r="J360" s="3">
        <v>11.17</v>
      </c>
      <c r="K360" s="3">
        <v>1.19</v>
      </c>
      <c r="L360" s="3">
        <v>0.83</v>
      </c>
      <c r="M360" s="3">
        <v>0.45</v>
      </c>
      <c r="N360" s="3">
        <v>0.53</v>
      </c>
      <c r="O360" s="3">
        <v>7.85</v>
      </c>
      <c r="P360" s="3">
        <v>10.66</v>
      </c>
      <c r="Q360" s="3">
        <v>2.08</v>
      </c>
      <c r="R360" s="3">
        <v>7.56</v>
      </c>
      <c r="S360" s="3">
        <v>35.590000000000003</v>
      </c>
      <c r="T360" s="3"/>
      <c r="U360" s="3">
        <v>369</v>
      </c>
      <c r="V360" s="3">
        <v>352</v>
      </c>
      <c r="W360" s="9">
        <v>3.08</v>
      </c>
      <c r="X360" s="3"/>
      <c r="Y360" s="2"/>
      <c r="Z360" s="2"/>
    </row>
    <row r="361" spans="1:26" ht="15.75" customHeight="1" x14ac:dyDescent="0.25">
      <c r="A361" s="7" t="s">
        <v>366</v>
      </c>
      <c r="B361" s="7">
        <v>360</v>
      </c>
      <c r="C361" s="3" t="s">
        <v>1</v>
      </c>
      <c r="D361" s="3"/>
      <c r="E361" s="3">
        <v>52.25</v>
      </c>
      <c r="F361" s="9">
        <v>0.97</v>
      </c>
      <c r="G361" s="8">
        <v>9621600</v>
      </c>
      <c r="H361" s="8">
        <v>509228</v>
      </c>
      <c r="I361" s="8">
        <v>110770</v>
      </c>
      <c r="J361" s="3">
        <v>23.49</v>
      </c>
      <c r="K361" s="3">
        <v>6.16</v>
      </c>
      <c r="L361" s="3">
        <v>2.9</v>
      </c>
      <c r="M361" s="3">
        <v>0.3</v>
      </c>
      <c r="N361" s="3">
        <v>2.2200000000000002</v>
      </c>
      <c r="O361" s="3">
        <v>9.34</v>
      </c>
      <c r="P361" s="3">
        <v>29.7</v>
      </c>
      <c r="Q361" s="3">
        <v>35.24</v>
      </c>
      <c r="R361" s="3">
        <v>0.57999999999999996</v>
      </c>
      <c r="S361" s="3">
        <v>32.11</v>
      </c>
      <c r="T361" s="3"/>
      <c r="U361" s="3">
        <v>352</v>
      </c>
      <c r="V361" s="3">
        <v>481</v>
      </c>
      <c r="W361" s="6">
        <v>0.45</v>
      </c>
      <c r="X361" s="3"/>
      <c r="Y361" s="2"/>
      <c r="Z361" s="2"/>
    </row>
    <row r="362" spans="1:26" ht="15.75" customHeight="1" x14ac:dyDescent="0.25">
      <c r="A362" s="7" t="s">
        <v>367</v>
      </c>
      <c r="B362" s="7">
        <v>361</v>
      </c>
      <c r="C362" s="3" t="s">
        <v>1</v>
      </c>
      <c r="D362" s="3"/>
      <c r="E362" s="3">
        <v>85</v>
      </c>
      <c r="F362" s="4">
        <v>0</v>
      </c>
      <c r="G362" s="8">
        <v>0</v>
      </c>
      <c r="H362" s="8">
        <v>0</v>
      </c>
      <c r="I362" s="8">
        <v>5015</v>
      </c>
      <c r="J362" s="3">
        <v>7.62</v>
      </c>
      <c r="K362" s="3">
        <v>0.97</v>
      </c>
      <c r="L362" s="3">
        <v>3.71</v>
      </c>
      <c r="M362" s="3">
        <v>2.9</v>
      </c>
      <c r="N362" s="3">
        <v>11.15</v>
      </c>
      <c r="O362" s="3">
        <v>3.53</v>
      </c>
      <c r="P362" s="3">
        <v>12.36</v>
      </c>
      <c r="Q362" s="3">
        <v>8.8000000000000007</v>
      </c>
      <c r="R362" s="3">
        <v>3.43</v>
      </c>
      <c r="S362" s="3">
        <v>47.5</v>
      </c>
      <c r="T362" s="3"/>
      <c r="U362" s="3">
        <v>219</v>
      </c>
      <c r="V362" s="3">
        <v>425</v>
      </c>
      <c r="W362" s="9">
        <v>-0.47</v>
      </c>
      <c r="X362" s="3"/>
      <c r="Y362" s="2"/>
      <c r="Z362" s="2"/>
    </row>
    <row r="363" spans="1:26" ht="15.75" customHeight="1" x14ac:dyDescent="0.25">
      <c r="A363" s="7" t="s">
        <v>368</v>
      </c>
      <c r="B363" s="7">
        <v>362</v>
      </c>
      <c r="C363" s="3" t="s">
        <v>1</v>
      </c>
      <c r="D363" s="3"/>
      <c r="E363" s="3">
        <v>1.1399999999999999</v>
      </c>
      <c r="F363" s="9">
        <v>-0.87</v>
      </c>
      <c r="G363" s="8">
        <v>14000</v>
      </c>
      <c r="H363" s="3">
        <v>16</v>
      </c>
      <c r="I363" s="8">
        <v>228</v>
      </c>
      <c r="J363" s="3"/>
      <c r="K363" s="3">
        <v>1.54</v>
      </c>
      <c r="L363" s="3">
        <v>1.31</v>
      </c>
      <c r="M363" s="3"/>
      <c r="N363" s="3">
        <v>0</v>
      </c>
      <c r="O363" s="3">
        <v>0.1</v>
      </c>
      <c r="P363" s="3">
        <v>-3.54</v>
      </c>
      <c r="Q363" s="3">
        <v>-22</v>
      </c>
      <c r="R363" s="3"/>
      <c r="S363" s="3">
        <v>30.07</v>
      </c>
      <c r="T363" s="3"/>
      <c r="U363" s="3"/>
      <c r="V363" s="3"/>
      <c r="W363" s="4"/>
      <c r="X363" s="3"/>
      <c r="Y363" s="2"/>
      <c r="Z363" s="2"/>
    </row>
    <row r="364" spans="1:26" ht="15.75" customHeight="1" x14ac:dyDescent="0.25">
      <c r="A364" s="7" t="s">
        <v>369</v>
      </c>
      <c r="B364" s="7">
        <v>363</v>
      </c>
      <c r="C364" s="3" t="s">
        <v>1</v>
      </c>
      <c r="D364" s="3"/>
      <c r="E364" s="3">
        <v>0.55000000000000004</v>
      </c>
      <c r="F364" s="9">
        <v>-1.79</v>
      </c>
      <c r="G364" s="8">
        <v>1600</v>
      </c>
      <c r="H364" s="3">
        <v>1</v>
      </c>
      <c r="I364" s="3">
        <v>442</v>
      </c>
      <c r="J364" s="3"/>
      <c r="K364" s="3">
        <v>0.8</v>
      </c>
      <c r="L364" s="3">
        <v>0.8</v>
      </c>
      <c r="M364" s="3"/>
      <c r="N364" s="3">
        <v>0</v>
      </c>
      <c r="O364" s="3">
        <v>-6.29</v>
      </c>
      <c r="P364" s="3">
        <v>-11.11</v>
      </c>
      <c r="Q364" s="3">
        <v>-4.13</v>
      </c>
      <c r="R364" s="3"/>
      <c r="S364" s="3">
        <v>28.55</v>
      </c>
      <c r="T364" s="3"/>
      <c r="U364" s="3"/>
      <c r="V364" s="3"/>
      <c r="W364" s="9"/>
      <c r="X364" s="3"/>
      <c r="Y364" s="2"/>
      <c r="Z364" s="2"/>
    </row>
    <row r="365" spans="1:26" ht="15.75" customHeight="1" x14ac:dyDescent="0.25">
      <c r="A365" s="7" t="s">
        <v>370</v>
      </c>
      <c r="B365" s="7">
        <v>364</v>
      </c>
      <c r="C365" s="3" t="s">
        <v>1</v>
      </c>
      <c r="D365" s="3"/>
      <c r="E365" s="3">
        <v>8.5</v>
      </c>
      <c r="F365" s="9">
        <v>0</v>
      </c>
      <c r="G365" s="8">
        <v>0</v>
      </c>
      <c r="H365" s="3">
        <v>0</v>
      </c>
      <c r="I365" s="3">
        <v>127</v>
      </c>
      <c r="J365" s="3"/>
      <c r="K365" s="3">
        <v>0.27</v>
      </c>
      <c r="L365" s="3">
        <v>0.84</v>
      </c>
      <c r="M365" s="3">
        <v>0.1</v>
      </c>
      <c r="N365" s="3">
        <v>0</v>
      </c>
      <c r="O365" s="3">
        <v>-0.13</v>
      </c>
      <c r="P365" s="3">
        <v>-0.53</v>
      </c>
      <c r="Q365" s="3">
        <v>-1.47</v>
      </c>
      <c r="R365" s="3">
        <v>1.05</v>
      </c>
      <c r="S365" s="3">
        <v>28.07</v>
      </c>
      <c r="T365" s="3"/>
      <c r="U365" s="3"/>
      <c r="V365" s="3"/>
      <c r="W365" s="9"/>
      <c r="X365" s="3"/>
      <c r="Y365" s="2"/>
      <c r="Z365" s="2"/>
    </row>
    <row r="366" spans="1:26" ht="15.75" customHeight="1" x14ac:dyDescent="0.25">
      <c r="A366" s="7" t="s">
        <v>371</v>
      </c>
      <c r="B366" s="7">
        <v>365</v>
      </c>
      <c r="C366" s="3" t="s">
        <v>5</v>
      </c>
      <c r="D366" s="3"/>
      <c r="E366" s="3">
        <v>0.87</v>
      </c>
      <c r="F366" s="3">
        <v>-3.33</v>
      </c>
      <c r="G366" s="8">
        <v>58200</v>
      </c>
      <c r="H366" s="3">
        <v>51</v>
      </c>
      <c r="I366" s="8">
        <v>1083</v>
      </c>
      <c r="J366" s="3">
        <v>16.170000000000002</v>
      </c>
      <c r="K366" s="3">
        <v>0.41</v>
      </c>
      <c r="L366" s="3">
        <v>0.49</v>
      </c>
      <c r="M366" s="3"/>
      <c r="N366" s="3">
        <v>0.05</v>
      </c>
      <c r="O366" s="3">
        <v>3.02</v>
      </c>
      <c r="P366" s="3">
        <v>2.57</v>
      </c>
      <c r="Q366" s="3">
        <v>7.97</v>
      </c>
      <c r="R366" s="3"/>
      <c r="S366" s="3">
        <v>37.99</v>
      </c>
      <c r="T366" s="3"/>
      <c r="U366" s="3">
        <v>679</v>
      </c>
      <c r="V366" s="3">
        <v>646</v>
      </c>
      <c r="W366" s="9">
        <v>0.27</v>
      </c>
      <c r="X366" s="3"/>
      <c r="Y366" s="2"/>
      <c r="Z366" s="2"/>
    </row>
    <row r="367" spans="1:26" ht="15.75" customHeight="1" x14ac:dyDescent="0.25">
      <c r="A367" s="7" t="s">
        <v>372</v>
      </c>
      <c r="B367" s="7">
        <v>366</v>
      </c>
      <c r="C367" s="3" t="s">
        <v>1</v>
      </c>
      <c r="D367" s="3"/>
      <c r="E367" s="3">
        <v>0.68</v>
      </c>
      <c r="F367" s="9">
        <v>4.62</v>
      </c>
      <c r="G367" s="8">
        <v>91600</v>
      </c>
      <c r="H367" s="3">
        <v>58</v>
      </c>
      <c r="I367" s="8">
        <v>309</v>
      </c>
      <c r="J367" s="3"/>
      <c r="K367" s="3">
        <v>1.17</v>
      </c>
      <c r="L367" s="3">
        <v>2.13</v>
      </c>
      <c r="M367" s="3"/>
      <c r="N367" s="3">
        <v>0</v>
      </c>
      <c r="O367" s="3">
        <v>0.4</v>
      </c>
      <c r="P367" s="3">
        <v>-4.57</v>
      </c>
      <c r="Q367" s="3">
        <v>-3.87</v>
      </c>
      <c r="R367" s="3"/>
      <c r="S367" s="3">
        <v>34.909999999999997</v>
      </c>
      <c r="T367" s="3"/>
      <c r="U367" s="3"/>
      <c r="V367" s="3"/>
      <c r="W367" s="9"/>
      <c r="X367" s="3"/>
      <c r="Y367" s="2"/>
      <c r="Z367" s="2"/>
    </row>
    <row r="368" spans="1:26" ht="15.75" customHeight="1" x14ac:dyDescent="0.25">
      <c r="A368" s="7" t="s">
        <v>373</v>
      </c>
      <c r="B368" s="7">
        <v>367</v>
      </c>
      <c r="C368" s="3" t="s">
        <v>1</v>
      </c>
      <c r="D368" s="3"/>
      <c r="E368" s="3">
        <v>1.41</v>
      </c>
      <c r="F368" s="3">
        <v>0.71</v>
      </c>
      <c r="G368" s="8">
        <v>594900</v>
      </c>
      <c r="H368" s="3">
        <v>844</v>
      </c>
      <c r="I368" s="3">
        <v>445</v>
      </c>
      <c r="J368" s="3"/>
      <c r="K368" s="3">
        <v>0.62</v>
      </c>
      <c r="L368" s="3">
        <v>0.43</v>
      </c>
      <c r="M368" s="3"/>
      <c r="N368" s="3">
        <v>0</v>
      </c>
      <c r="O368" s="3">
        <v>0.01</v>
      </c>
      <c r="P368" s="3">
        <v>-1.0900000000000001</v>
      </c>
      <c r="Q368" s="3">
        <v>2</v>
      </c>
      <c r="R368" s="3"/>
      <c r="S368" s="3">
        <v>23.1</v>
      </c>
      <c r="T368" s="3"/>
      <c r="U368" s="3"/>
      <c r="V368" s="3"/>
      <c r="W368" s="9"/>
      <c r="X368" s="3"/>
      <c r="Y368" s="2"/>
      <c r="Z368" s="2"/>
    </row>
    <row r="369" spans="1:26" ht="15.75" customHeight="1" x14ac:dyDescent="0.25">
      <c r="A369" s="7" t="s">
        <v>374</v>
      </c>
      <c r="B369" s="7">
        <v>368</v>
      </c>
      <c r="C369" s="3" t="s">
        <v>1</v>
      </c>
      <c r="D369" s="3" t="s">
        <v>17</v>
      </c>
      <c r="E369" s="3">
        <v>0.25</v>
      </c>
      <c r="F369" s="9">
        <v>-3.85</v>
      </c>
      <c r="G369" s="8">
        <v>216100</v>
      </c>
      <c r="H369" s="8">
        <v>54</v>
      </c>
      <c r="I369" s="3">
        <v>581</v>
      </c>
      <c r="J369" s="3"/>
      <c r="K369" s="3">
        <v>0.81</v>
      </c>
      <c r="L369" s="3">
        <v>0.12</v>
      </c>
      <c r="M369" s="3"/>
      <c r="N369" s="3">
        <v>0</v>
      </c>
      <c r="O369" s="3">
        <v>-4.0599999999999996</v>
      </c>
      <c r="P369" s="3">
        <v>-4.7300000000000004</v>
      </c>
      <c r="Q369" s="3">
        <v>-5.79</v>
      </c>
      <c r="R369" s="3"/>
      <c r="S369" s="3">
        <v>41.49</v>
      </c>
      <c r="T369" s="3"/>
      <c r="U369" s="3"/>
      <c r="V369" s="3"/>
      <c r="W369" s="9"/>
      <c r="X369" s="3"/>
      <c r="Y369" s="2"/>
      <c r="Z369" s="2"/>
    </row>
    <row r="370" spans="1:26" ht="15.75" customHeight="1" x14ac:dyDescent="0.25">
      <c r="A370" s="7" t="s">
        <v>375</v>
      </c>
      <c r="B370" s="7">
        <v>369</v>
      </c>
      <c r="C370" s="3" t="s">
        <v>5</v>
      </c>
      <c r="D370" s="3"/>
      <c r="E370" s="3">
        <v>3.32</v>
      </c>
      <c r="F370" s="4">
        <v>-0.6</v>
      </c>
      <c r="G370" s="8">
        <v>131455800</v>
      </c>
      <c r="H370" s="8">
        <v>445645</v>
      </c>
      <c r="I370" s="8">
        <v>5113</v>
      </c>
      <c r="J370" s="3">
        <v>9.18</v>
      </c>
      <c r="K370" s="3">
        <v>1.66</v>
      </c>
      <c r="L370" s="3">
        <v>1.73</v>
      </c>
      <c r="M370" s="3">
        <v>0.14000000000000001</v>
      </c>
      <c r="N370" s="3">
        <v>0.36</v>
      </c>
      <c r="O370" s="3">
        <v>10.24</v>
      </c>
      <c r="P370" s="3">
        <v>19.13</v>
      </c>
      <c r="Q370" s="3">
        <v>5.03</v>
      </c>
      <c r="R370" s="3">
        <v>4.1900000000000004</v>
      </c>
      <c r="S370" s="3">
        <v>38.19</v>
      </c>
      <c r="T370" s="3"/>
      <c r="U370" s="3">
        <v>175</v>
      </c>
      <c r="V370" s="3">
        <v>225</v>
      </c>
      <c r="W370" s="9">
        <v>0.85</v>
      </c>
      <c r="X370" s="3"/>
      <c r="Y370" s="2"/>
      <c r="Z370" s="2"/>
    </row>
    <row r="371" spans="1:26" ht="15.75" customHeight="1" x14ac:dyDescent="0.25">
      <c r="A371" s="7" t="s">
        <v>376</v>
      </c>
      <c r="B371" s="7">
        <v>370</v>
      </c>
      <c r="C371" s="3" t="s">
        <v>1</v>
      </c>
      <c r="D371" s="3"/>
      <c r="E371" s="3">
        <v>26</v>
      </c>
      <c r="F371" s="4">
        <v>0</v>
      </c>
      <c r="G371" s="8">
        <v>170800</v>
      </c>
      <c r="H371" s="8">
        <v>4436</v>
      </c>
      <c r="I371" s="8">
        <v>5200</v>
      </c>
      <c r="J371" s="3">
        <v>31.31</v>
      </c>
      <c r="K371" s="3">
        <v>13.83</v>
      </c>
      <c r="L371" s="3">
        <v>0.37</v>
      </c>
      <c r="M371" s="3"/>
      <c r="N371" s="3">
        <v>0.83</v>
      </c>
      <c r="O371" s="3">
        <v>31.79</v>
      </c>
      <c r="P371" s="3">
        <v>42.21</v>
      </c>
      <c r="Q371" s="3">
        <v>38.85</v>
      </c>
      <c r="R371" s="3">
        <v>3.75</v>
      </c>
      <c r="S371" s="3">
        <v>49</v>
      </c>
      <c r="T371" s="3"/>
      <c r="U371" s="3">
        <v>382</v>
      </c>
      <c r="V371" s="3">
        <v>375</v>
      </c>
      <c r="W371" s="9">
        <v>1.08</v>
      </c>
      <c r="X371" s="3"/>
      <c r="Y371" s="2"/>
      <c r="Z371" s="2"/>
    </row>
    <row r="372" spans="1:26" ht="15.75" customHeight="1" x14ac:dyDescent="0.25">
      <c r="A372" s="7" t="s">
        <v>377</v>
      </c>
      <c r="B372" s="7">
        <v>371</v>
      </c>
      <c r="C372" s="3" t="s">
        <v>5</v>
      </c>
      <c r="D372" s="3"/>
      <c r="E372" s="3">
        <v>48</v>
      </c>
      <c r="F372" s="4">
        <v>0</v>
      </c>
      <c r="G372" s="8">
        <v>0</v>
      </c>
      <c r="H372" s="8">
        <v>0</v>
      </c>
      <c r="I372" s="8">
        <v>480</v>
      </c>
      <c r="J372" s="3">
        <v>36.200000000000003</v>
      </c>
      <c r="K372" s="3">
        <v>1.37</v>
      </c>
      <c r="L372" s="3">
        <v>0.54</v>
      </c>
      <c r="M372" s="3">
        <v>0.2</v>
      </c>
      <c r="N372" s="3">
        <v>1.33</v>
      </c>
      <c r="O372" s="3">
        <v>3.99</v>
      </c>
      <c r="P372" s="3">
        <v>3.8</v>
      </c>
      <c r="Q372" s="3">
        <v>-0.55000000000000004</v>
      </c>
      <c r="R372" s="3">
        <v>0.43</v>
      </c>
      <c r="S372" s="3">
        <v>18.309999999999999</v>
      </c>
      <c r="T372" s="3"/>
      <c r="U372" s="3">
        <v>790</v>
      </c>
      <c r="V372" s="3">
        <v>746</v>
      </c>
      <c r="W372" s="6">
        <v>3.1</v>
      </c>
      <c r="X372" s="3"/>
      <c r="Y372" s="2"/>
      <c r="Z372" s="2"/>
    </row>
    <row r="373" spans="1:26" ht="15.75" customHeight="1" x14ac:dyDescent="0.25">
      <c r="A373" s="7" t="s">
        <v>378</v>
      </c>
      <c r="B373" s="7">
        <v>372</v>
      </c>
      <c r="C373" s="3" t="s">
        <v>1</v>
      </c>
      <c r="D373" s="3" t="s">
        <v>17</v>
      </c>
      <c r="E373" s="3">
        <v>0.01</v>
      </c>
      <c r="F373" s="3">
        <v>0</v>
      </c>
      <c r="G373" s="8">
        <v>5101500</v>
      </c>
      <c r="H373" s="3">
        <v>51</v>
      </c>
      <c r="I373" s="3">
        <v>679</v>
      </c>
      <c r="J373" s="3"/>
      <c r="K373" s="3">
        <v>1</v>
      </c>
      <c r="L373" s="3">
        <v>0.19</v>
      </c>
      <c r="M373" s="3"/>
      <c r="N373" s="3">
        <v>0</v>
      </c>
      <c r="O373" s="3">
        <v>-12.89</v>
      </c>
      <c r="P373" s="3">
        <v>-25.18</v>
      </c>
      <c r="Q373" s="3">
        <v>-46.09</v>
      </c>
      <c r="R373" s="3"/>
      <c r="S373" s="3">
        <v>53.81</v>
      </c>
      <c r="T373" s="3"/>
      <c r="U373" s="3"/>
      <c r="V373" s="3"/>
      <c r="W373" s="6"/>
      <c r="X373" s="3"/>
      <c r="Y373" s="2"/>
      <c r="Z373" s="2"/>
    </row>
    <row r="374" spans="1:26" ht="15.75" customHeight="1" x14ac:dyDescent="0.25">
      <c r="A374" s="7" t="s">
        <v>379</v>
      </c>
      <c r="B374" s="7">
        <v>373</v>
      </c>
      <c r="C374" s="3" t="s">
        <v>1</v>
      </c>
      <c r="D374" s="3"/>
      <c r="E374" s="3">
        <v>4.42</v>
      </c>
      <c r="F374" s="3">
        <v>4.74</v>
      </c>
      <c r="G374" s="8">
        <v>26221300</v>
      </c>
      <c r="H374" s="8">
        <v>115719</v>
      </c>
      <c r="I374" s="8">
        <v>7401</v>
      </c>
      <c r="J374" s="3"/>
      <c r="K374" s="3">
        <v>3.4</v>
      </c>
      <c r="L374" s="3">
        <v>0.86</v>
      </c>
      <c r="M374" s="3"/>
      <c r="N374" s="3">
        <v>0</v>
      </c>
      <c r="O374" s="3">
        <v>-9.73</v>
      </c>
      <c r="P374" s="3">
        <v>-25.46</v>
      </c>
      <c r="Q374" s="3">
        <v>-3.9</v>
      </c>
      <c r="R374" s="3"/>
      <c r="S374" s="3">
        <v>71.459999999999994</v>
      </c>
      <c r="T374" s="3"/>
      <c r="U374" s="3"/>
      <c r="V374" s="3"/>
      <c r="W374" s="9"/>
      <c r="X374" s="3"/>
      <c r="Y374" s="2"/>
      <c r="Z374" s="2"/>
    </row>
    <row r="375" spans="1:26" ht="15.75" customHeight="1" x14ac:dyDescent="0.25">
      <c r="A375" s="7" t="s">
        <v>380</v>
      </c>
      <c r="B375" s="7">
        <v>374</v>
      </c>
      <c r="C375" s="3" t="s">
        <v>1</v>
      </c>
      <c r="D375" s="3"/>
      <c r="E375" s="3">
        <v>1.5</v>
      </c>
      <c r="F375" s="9">
        <v>0</v>
      </c>
      <c r="G375" s="8">
        <v>0</v>
      </c>
      <c r="H375" s="8">
        <v>0</v>
      </c>
      <c r="I375" s="8">
        <v>1632</v>
      </c>
      <c r="J375" s="3"/>
      <c r="K375" s="3">
        <v>1.79</v>
      </c>
      <c r="L375" s="3">
        <v>1.03</v>
      </c>
      <c r="M375" s="3"/>
      <c r="N375" s="3">
        <v>0</v>
      </c>
      <c r="O375" s="3">
        <v>-0.81</v>
      </c>
      <c r="P375" s="3">
        <v>-6.77</v>
      </c>
      <c r="Q375" s="3">
        <v>-5.46</v>
      </c>
      <c r="R375" s="3"/>
      <c r="S375" s="3">
        <v>11.92</v>
      </c>
      <c r="T375" s="3"/>
      <c r="U375" s="3"/>
      <c r="V375" s="3"/>
      <c r="W375" s="9"/>
      <c r="X375" s="3"/>
      <c r="Y375" s="2"/>
      <c r="Z375" s="2"/>
    </row>
    <row r="376" spans="1:26" ht="15.75" customHeight="1" x14ac:dyDescent="0.25">
      <c r="A376" s="7" t="s">
        <v>381</v>
      </c>
      <c r="B376" s="7">
        <v>375</v>
      </c>
      <c r="C376" s="3" t="s">
        <v>1</v>
      </c>
      <c r="D376" s="3"/>
      <c r="E376" s="3">
        <v>1.74</v>
      </c>
      <c r="F376" s="3">
        <v>-9.84</v>
      </c>
      <c r="G376" s="8">
        <v>12900</v>
      </c>
      <c r="H376" s="3">
        <v>24</v>
      </c>
      <c r="I376" s="8">
        <v>636</v>
      </c>
      <c r="J376" s="3"/>
      <c r="K376" s="3">
        <v>2.3199999999999998</v>
      </c>
      <c r="L376" s="3">
        <v>0.23</v>
      </c>
      <c r="M376" s="3"/>
      <c r="N376" s="3">
        <v>0</v>
      </c>
      <c r="O376" s="3">
        <v>21.71</v>
      </c>
      <c r="P376" s="3">
        <v>-10.86</v>
      </c>
      <c r="Q376" s="3">
        <v>-54.5</v>
      </c>
      <c r="R376" s="3"/>
      <c r="S376" s="3">
        <v>19.079999999999998</v>
      </c>
      <c r="T376" s="3"/>
      <c r="U376" s="3"/>
      <c r="V376" s="3"/>
      <c r="W376" s="9"/>
      <c r="X376" s="3"/>
      <c r="Y376" s="2"/>
      <c r="Z376" s="2"/>
    </row>
    <row r="377" spans="1:26" ht="15.75" customHeight="1" x14ac:dyDescent="0.25">
      <c r="A377" s="7" t="s">
        <v>382</v>
      </c>
      <c r="B377" s="7">
        <v>376</v>
      </c>
      <c r="C377" s="3" t="s">
        <v>1</v>
      </c>
      <c r="D377" s="3"/>
      <c r="E377" s="3">
        <v>45.5</v>
      </c>
      <c r="F377" s="3">
        <v>-5.7</v>
      </c>
      <c r="G377" s="8">
        <v>400</v>
      </c>
      <c r="H377" s="3">
        <v>18</v>
      </c>
      <c r="I377" s="8">
        <v>1593</v>
      </c>
      <c r="J377" s="3">
        <v>431.2</v>
      </c>
      <c r="K377" s="3">
        <v>0.78</v>
      </c>
      <c r="L377" s="3">
        <v>1.81</v>
      </c>
      <c r="M377" s="3">
        <v>1.29</v>
      </c>
      <c r="N377" s="3">
        <v>0.11</v>
      </c>
      <c r="O377" s="3">
        <v>-0.09</v>
      </c>
      <c r="P377" s="3">
        <v>0.18</v>
      </c>
      <c r="Q377" s="3">
        <v>-0.61</v>
      </c>
      <c r="R377" s="3">
        <v>2.66</v>
      </c>
      <c r="S377" s="3">
        <v>56.9</v>
      </c>
      <c r="T377" s="3"/>
      <c r="U377" s="3">
        <v>971</v>
      </c>
      <c r="V377" s="3"/>
      <c r="W377" s="9">
        <v>16.239999999999998</v>
      </c>
      <c r="X377" s="3"/>
      <c r="Y377" s="2"/>
      <c r="Z377" s="2"/>
    </row>
    <row r="378" spans="1:26" ht="15.75" customHeight="1" x14ac:dyDescent="0.25">
      <c r="A378" s="7" t="s">
        <v>383</v>
      </c>
      <c r="B378" s="7">
        <v>377</v>
      </c>
      <c r="C378" s="3" t="s">
        <v>1</v>
      </c>
      <c r="D378" s="3" t="s">
        <v>384</v>
      </c>
      <c r="E378" s="3">
        <v>0.17</v>
      </c>
      <c r="F378" s="9">
        <v>0</v>
      </c>
      <c r="G378" s="8">
        <v>0</v>
      </c>
      <c r="H378" s="3">
        <v>0</v>
      </c>
      <c r="I378" s="8">
        <v>692</v>
      </c>
      <c r="J378" s="3"/>
      <c r="K378" s="3"/>
      <c r="L378" s="3">
        <v>4.07</v>
      </c>
      <c r="M378" s="3"/>
      <c r="N378" s="3">
        <v>0</v>
      </c>
      <c r="O378" s="3">
        <v>3.08</v>
      </c>
      <c r="P378" s="3">
        <v>8.5500000000000007</v>
      </c>
      <c r="Q378" s="3">
        <v>1.1200000000000001</v>
      </c>
      <c r="R378" s="3"/>
      <c r="S378" s="3">
        <v>43.41</v>
      </c>
      <c r="T378" s="3"/>
      <c r="U378" s="3"/>
      <c r="V378" s="3"/>
      <c r="W378" s="6"/>
      <c r="X378" s="3"/>
      <c r="Y378" s="2"/>
      <c r="Z378" s="2"/>
    </row>
    <row r="379" spans="1:26" ht="15.75" customHeight="1" x14ac:dyDescent="0.25">
      <c r="A379" s="7" t="s">
        <v>385</v>
      </c>
      <c r="B379" s="7">
        <v>378</v>
      </c>
      <c r="C379" s="3" t="s">
        <v>1</v>
      </c>
      <c r="D379" s="3"/>
      <c r="E379" s="3">
        <v>1.88</v>
      </c>
      <c r="F379" s="3">
        <v>0</v>
      </c>
      <c r="G379" s="8">
        <v>134200</v>
      </c>
      <c r="H379" s="3">
        <v>254</v>
      </c>
      <c r="I379" s="8">
        <v>3851</v>
      </c>
      <c r="J379" s="3">
        <v>11.4</v>
      </c>
      <c r="K379" s="3">
        <v>1.25</v>
      </c>
      <c r="L379" s="3">
        <v>0.4</v>
      </c>
      <c r="M379" s="3"/>
      <c r="N379" s="3">
        <v>0.16</v>
      </c>
      <c r="O379" s="3">
        <v>8.07</v>
      </c>
      <c r="P379" s="3">
        <v>10.94</v>
      </c>
      <c r="Q379" s="3">
        <v>26.13</v>
      </c>
      <c r="R379" s="3">
        <v>4.26</v>
      </c>
      <c r="S379" s="3">
        <v>27.55</v>
      </c>
      <c r="T379" s="3"/>
      <c r="U379" s="3">
        <v>372</v>
      </c>
      <c r="V379" s="3">
        <v>342</v>
      </c>
      <c r="W379" s="9">
        <v>-0.33</v>
      </c>
      <c r="X379" s="3"/>
      <c r="Y379" s="2"/>
      <c r="Z379" s="2"/>
    </row>
    <row r="380" spans="1:26" ht="15.75" customHeight="1" x14ac:dyDescent="0.25">
      <c r="A380" s="7" t="s">
        <v>386</v>
      </c>
      <c r="B380" s="7">
        <v>379</v>
      </c>
      <c r="C380" s="3" t="s">
        <v>1</v>
      </c>
      <c r="D380" s="3"/>
      <c r="E380" s="3">
        <v>14</v>
      </c>
      <c r="F380" s="4">
        <v>1.45</v>
      </c>
      <c r="G380" s="8">
        <v>2927600</v>
      </c>
      <c r="H380" s="8">
        <v>41303</v>
      </c>
      <c r="I380" s="8">
        <v>6391</v>
      </c>
      <c r="J380" s="3">
        <v>2.76</v>
      </c>
      <c r="K380" s="3">
        <v>1.23</v>
      </c>
      <c r="L380" s="3">
        <v>3.16</v>
      </c>
      <c r="M380" s="3">
        <v>1.1000000000000001</v>
      </c>
      <c r="N380" s="3">
        <v>5.07</v>
      </c>
      <c r="O380" s="3">
        <v>13.35</v>
      </c>
      <c r="P380" s="3">
        <v>40.32</v>
      </c>
      <c r="Q380" s="3">
        <v>17.38</v>
      </c>
      <c r="R380" s="3">
        <v>53.62</v>
      </c>
      <c r="S380" s="3">
        <v>31.22</v>
      </c>
      <c r="T380" s="3"/>
      <c r="U380" s="3">
        <v>15</v>
      </c>
      <c r="V380" s="3">
        <v>78</v>
      </c>
      <c r="W380" s="4">
        <v>0.1</v>
      </c>
      <c r="X380" s="3"/>
      <c r="Y380" s="2"/>
      <c r="Z380" s="2"/>
    </row>
    <row r="381" spans="1:26" ht="15.75" customHeight="1" x14ac:dyDescent="0.25">
      <c r="A381" s="7" t="s">
        <v>387</v>
      </c>
      <c r="B381" s="7">
        <v>380</v>
      </c>
      <c r="C381" s="3" t="s">
        <v>1</v>
      </c>
      <c r="D381" s="3" t="s">
        <v>388</v>
      </c>
      <c r="E381" s="3">
        <v>0.63</v>
      </c>
      <c r="F381" s="4">
        <v>-1.56</v>
      </c>
      <c r="G381" s="8">
        <v>255700</v>
      </c>
      <c r="H381" s="8">
        <v>165</v>
      </c>
      <c r="I381" s="8">
        <v>2349</v>
      </c>
      <c r="J381" s="3"/>
      <c r="K381" s="3"/>
      <c r="L381" s="3">
        <v>-15.36</v>
      </c>
      <c r="M381" s="3"/>
      <c r="N381" s="3">
        <v>0</v>
      </c>
      <c r="O381" s="3">
        <v>-15.48</v>
      </c>
      <c r="P381" s="3"/>
      <c r="Q381" s="3">
        <v>-73.319999999999993</v>
      </c>
      <c r="R381" s="3"/>
      <c r="S381" s="3">
        <v>11.75</v>
      </c>
      <c r="T381" s="3"/>
      <c r="U381" s="3"/>
      <c r="V381" s="3"/>
      <c r="W381" s="9"/>
      <c r="X381" s="3"/>
      <c r="Y381" s="2"/>
      <c r="Z381" s="2"/>
    </row>
    <row r="382" spans="1:26" ht="15.75" customHeight="1" x14ac:dyDescent="0.25">
      <c r="A382" s="7" t="s">
        <v>389</v>
      </c>
      <c r="B382" s="7">
        <v>381</v>
      </c>
      <c r="C382" s="3" t="s">
        <v>5</v>
      </c>
      <c r="D382" s="3"/>
      <c r="E382" s="3">
        <v>15.5</v>
      </c>
      <c r="F382" s="3">
        <v>-9.36</v>
      </c>
      <c r="G382" s="8">
        <v>2600</v>
      </c>
      <c r="H382" s="3">
        <v>42</v>
      </c>
      <c r="I382" s="8">
        <v>155</v>
      </c>
      <c r="J382" s="3">
        <v>21.58</v>
      </c>
      <c r="K382" s="3">
        <v>0.37</v>
      </c>
      <c r="L382" s="3">
        <v>0.15</v>
      </c>
      <c r="M382" s="3">
        <v>0.2</v>
      </c>
      <c r="N382" s="3">
        <v>0.72</v>
      </c>
      <c r="O382" s="3">
        <v>2.16</v>
      </c>
      <c r="P382" s="3">
        <v>1.7</v>
      </c>
      <c r="Q382" s="3">
        <v>-1.59</v>
      </c>
      <c r="R382" s="3">
        <v>1.17</v>
      </c>
      <c r="S382" s="3">
        <v>23.98</v>
      </c>
      <c r="T382" s="3"/>
      <c r="U382" s="3">
        <v>767</v>
      </c>
      <c r="V382" s="3">
        <v>758</v>
      </c>
      <c r="W382" s="9">
        <v>-4.32</v>
      </c>
      <c r="X382" s="3"/>
      <c r="Y382" s="2"/>
      <c r="Z382" s="2"/>
    </row>
    <row r="383" spans="1:26" ht="15.75" customHeight="1" x14ac:dyDescent="0.25">
      <c r="A383" s="7" t="s">
        <v>390</v>
      </c>
      <c r="B383" s="7">
        <v>382</v>
      </c>
      <c r="C383" s="3" t="s">
        <v>1</v>
      </c>
      <c r="D383" s="3"/>
      <c r="E383" s="3">
        <v>69.5</v>
      </c>
      <c r="F383" s="4">
        <v>-0.71</v>
      </c>
      <c r="G383" s="8">
        <v>1600</v>
      </c>
      <c r="H383" s="3">
        <v>112</v>
      </c>
      <c r="I383" s="3">
        <v>966</v>
      </c>
      <c r="J383" s="3">
        <v>5.76</v>
      </c>
      <c r="K383" s="3">
        <v>0.68</v>
      </c>
      <c r="L383" s="3">
        <v>1.76</v>
      </c>
      <c r="M383" s="3">
        <v>4.5</v>
      </c>
      <c r="N383" s="3">
        <v>12.07</v>
      </c>
      <c r="O383" s="3">
        <v>5.36</v>
      </c>
      <c r="P383" s="3">
        <v>12.14</v>
      </c>
      <c r="Q383" s="3">
        <v>9.4499999999999993</v>
      </c>
      <c r="R383" s="3">
        <v>10.29</v>
      </c>
      <c r="S383" s="3">
        <v>37.5</v>
      </c>
      <c r="T383" s="3"/>
      <c r="U383" s="3">
        <v>194</v>
      </c>
      <c r="V383" s="3">
        <v>316</v>
      </c>
      <c r="W383" s="4">
        <v>-0.59</v>
      </c>
      <c r="X383" s="3"/>
      <c r="Y383" s="2"/>
      <c r="Z383" s="2"/>
    </row>
    <row r="384" spans="1:26" ht="15.75" customHeight="1" x14ac:dyDescent="0.25">
      <c r="A384" s="7" t="s">
        <v>391</v>
      </c>
      <c r="B384" s="7">
        <v>383</v>
      </c>
      <c r="C384" s="3" t="s">
        <v>1</v>
      </c>
      <c r="D384" s="3"/>
      <c r="E384" s="3">
        <v>41.5</v>
      </c>
      <c r="F384" s="4">
        <v>-0.6</v>
      </c>
      <c r="G384" s="8">
        <v>1700</v>
      </c>
      <c r="H384" s="3">
        <v>71</v>
      </c>
      <c r="I384" s="8">
        <v>6640</v>
      </c>
      <c r="J384" s="3">
        <v>20.53</v>
      </c>
      <c r="K384" s="3">
        <v>3.22</v>
      </c>
      <c r="L384" s="3">
        <v>0.1</v>
      </c>
      <c r="M384" s="3">
        <v>1.58</v>
      </c>
      <c r="N384" s="3">
        <v>2.02</v>
      </c>
      <c r="O384" s="3">
        <v>17.38</v>
      </c>
      <c r="P384" s="3">
        <v>15.97</v>
      </c>
      <c r="Q384" s="3">
        <v>10.32</v>
      </c>
      <c r="R384" s="3">
        <v>3.78</v>
      </c>
      <c r="S384" s="3">
        <v>36.08</v>
      </c>
      <c r="T384" s="3"/>
      <c r="U384" s="3">
        <v>426</v>
      </c>
      <c r="V384" s="3">
        <v>346</v>
      </c>
      <c r="W384" s="4">
        <v>2.2799999999999998</v>
      </c>
      <c r="X384" s="3"/>
      <c r="Y384" s="2"/>
      <c r="Z384" s="2"/>
    </row>
    <row r="385" spans="1:26" ht="15.75" customHeight="1" x14ac:dyDescent="0.25">
      <c r="A385" s="7" t="s">
        <v>392</v>
      </c>
      <c r="B385" s="7">
        <v>384</v>
      </c>
      <c r="C385" s="3" t="s">
        <v>1</v>
      </c>
      <c r="D385" s="3"/>
      <c r="E385" s="3">
        <v>0.28999999999999998</v>
      </c>
      <c r="F385" s="3">
        <v>0</v>
      </c>
      <c r="G385" s="8">
        <v>1275300</v>
      </c>
      <c r="H385" s="3">
        <v>381</v>
      </c>
      <c r="I385" s="8">
        <v>2216</v>
      </c>
      <c r="J385" s="3"/>
      <c r="K385" s="3">
        <v>0.41</v>
      </c>
      <c r="L385" s="3">
        <v>1.02</v>
      </c>
      <c r="M385" s="3"/>
      <c r="N385" s="3">
        <v>0</v>
      </c>
      <c r="O385" s="3">
        <v>-5.66</v>
      </c>
      <c r="P385" s="3">
        <v>-15.53</v>
      </c>
      <c r="Q385" s="3">
        <v>-157.1</v>
      </c>
      <c r="R385" s="3"/>
      <c r="S385" s="3">
        <v>70.239999999999995</v>
      </c>
      <c r="T385" s="3"/>
      <c r="U385" s="3"/>
      <c r="V385" s="3"/>
      <c r="W385" s="6"/>
      <c r="X385" s="3"/>
      <c r="Y385" s="2"/>
      <c r="Z385" s="2"/>
    </row>
    <row r="386" spans="1:26" ht="15.75" customHeight="1" x14ac:dyDescent="0.25">
      <c r="A386" s="7" t="s">
        <v>393</v>
      </c>
      <c r="B386" s="7">
        <v>385</v>
      </c>
      <c r="C386" s="3" t="s">
        <v>1</v>
      </c>
      <c r="D386" s="3"/>
      <c r="E386" s="3">
        <v>1.1000000000000001</v>
      </c>
      <c r="F386" s="3">
        <v>3.77</v>
      </c>
      <c r="G386" s="8">
        <v>371200</v>
      </c>
      <c r="H386" s="8">
        <v>407</v>
      </c>
      <c r="I386" s="8">
        <v>1519</v>
      </c>
      <c r="J386" s="3"/>
      <c r="K386" s="3">
        <v>0.34</v>
      </c>
      <c r="L386" s="3">
        <v>1.86</v>
      </c>
      <c r="M386" s="3">
        <v>0.04</v>
      </c>
      <c r="N386" s="3">
        <v>0</v>
      </c>
      <c r="O386" s="3">
        <v>0.3</v>
      </c>
      <c r="P386" s="3">
        <v>-1.3</v>
      </c>
      <c r="Q386" s="3">
        <v>-5.66</v>
      </c>
      <c r="R386" s="3">
        <v>3.77</v>
      </c>
      <c r="S386" s="3">
        <v>32.840000000000003</v>
      </c>
      <c r="T386" s="3"/>
      <c r="U386" s="3"/>
      <c r="V386" s="3"/>
      <c r="W386" s="9"/>
      <c r="X386" s="3"/>
      <c r="Y386" s="2"/>
      <c r="Z386" s="2"/>
    </row>
    <row r="387" spans="1:26" ht="15.75" customHeight="1" x14ac:dyDescent="0.25">
      <c r="A387" s="7" t="s">
        <v>394</v>
      </c>
      <c r="B387" s="7">
        <v>386</v>
      </c>
      <c r="C387" s="3" t="s">
        <v>1</v>
      </c>
      <c r="D387" s="3"/>
      <c r="E387" s="3">
        <v>0.53</v>
      </c>
      <c r="F387" s="4">
        <v>-1.85</v>
      </c>
      <c r="G387" s="8">
        <v>9049100</v>
      </c>
      <c r="H387" s="8">
        <v>4810</v>
      </c>
      <c r="I387" s="8">
        <v>1370</v>
      </c>
      <c r="J387" s="3"/>
      <c r="K387" s="3">
        <v>0.42</v>
      </c>
      <c r="L387" s="3">
        <v>3.32</v>
      </c>
      <c r="M387" s="3"/>
      <c r="N387" s="3">
        <v>0</v>
      </c>
      <c r="O387" s="3">
        <v>-0.05</v>
      </c>
      <c r="P387" s="3">
        <v>-7.69</v>
      </c>
      <c r="Q387" s="3">
        <v>0.99</v>
      </c>
      <c r="R387" s="3"/>
      <c r="S387" s="3">
        <v>89.34</v>
      </c>
      <c r="T387" s="3"/>
      <c r="U387" s="3"/>
      <c r="V387" s="3"/>
      <c r="W387" s="9"/>
      <c r="X387" s="3"/>
      <c r="Y387" s="2"/>
      <c r="Z387" s="2"/>
    </row>
    <row r="388" spans="1:26" ht="15.75" customHeight="1" x14ac:dyDescent="0.25">
      <c r="A388" s="7" t="s">
        <v>395</v>
      </c>
      <c r="B388" s="7">
        <v>387</v>
      </c>
      <c r="C388" s="3" t="s">
        <v>1</v>
      </c>
      <c r="D388" s="3"/>
      <c r="E388" s="3">
        <v>3.18</v>
      </c>
      <c r="F388" s="9">
        <v>1.92</v>
      </c>
      <c r="G388" s="8">
        <v>4673200</v>
      </c>
      <c r="H388" s="8">
        <v>14833</v>
      </c>
      <c r="I388" s="8">
        <v>3943</v>
      </c>
      <c r="J388" s="3">
        <v>13.73</v>
      </c>
      <c r="K388" s="3">
        <v>1.25</v>
      </c>
      <c r="L388" s="3">
        <v>0.74</v>
      </c>
      <c r="M388" s="3">
        <v>0.5</v>
      </c>
      <c r="N388" s="3">
        <v>0.23</v>
      </c>
      <c r="O388" s="3">
        <v>8.5</v>
      </c>
      <c r="P388" s="3">
        <v>8.49</v>
      </c>
      <c r="Q388" s="3">
        <v>18.36</v>
      </c>
      <c r="R388" s="3">
        <v>16.03</v>
      </c>
      <c r="S388" s="3">
        <v>40.67</v>
      </c>
      <c r="T388" s="3"/>
      <c r="U388" s="3">
        <v>486</v>
      </c>
      <c r="V388" s="3">
        <v>380</v>
      </c>
      <c r="W388" s="9">
        <v>-3.55</v>
      </c>
      <c r="X388" s="3"/>
      <c r="Y388" s="2"/>
      <c r="Z388" s="2"/>
    </row>
    <row r="389" spans="1:26" ht="15.75" customHeight="1" x14ac:dyDescent="0.25">
      <c r="A389" s="7" t="s">
        <v>396</v>
      </c>
      <c r="B389" s="7">
        <v>388</v>
      </c>
      <c r="C389" s="3" t="s">
        <v>1</v>
      </c>
      <c r="D389" s="3"/>
      <c r="E389" s="3">
        <v>8.9499999999999993</v>
      </c>
      <c r="F389" s="9">
        <v>0</v>
      </c>
      <c r="G389" s="8">
        <v>0</v>
      </c>
      <c r="H389" s="8">
        <v>0</v>
      </c>
      <c r="I389" s="8">
        <v>537</v>
      </c>
      <c r="J389" s="3">
        <v>100.79</v>
      </c>
      <c r="K389" s="3">
        <v>0.56000000000000005</v>
      </c>
      <c r="L389" s="3">
        <v>0.24</v>
      </c>
      <c r="M389" s="3">
        <v>0.25</v>
      </c>
      <c r="N389" s="3">
        <v>0.09</v>
      </c>
      <c r="O389" s="3">
        <v>0.55000000000000004</v>
      </c>
      <c r="P389" s="3">
        <v>0.55000000000000004</v>
      </c>
      <c r="Q389" s="3">
        <v>-3.64</v>
      </c>
      <c r="R389" s="3">
        <v>2.79</v>
      </c>
      <c r="S389" s="3">
        <v>36.9</v>
      </c>
      <c r="T389" s="3"/>
      <c r="U389" s="3">
        <v>946</v>
      </c>
      <c r="V389" s="3">
        <v>979</v>
      </c>
      <c r="W389" s="4">
        <v>6.64</v>
      </c>
      <c r="X389" s="3"/>
      <c r="Y389" s="2"/>
      <c r="Z389" s="2"/>
    </row>
    <row r="390" spans="1:26" ht="15.75" customHeight="1" x14ac:dyDescent="0.25">
      <c r="A390" s="7" t="s">
        <v>397</v>
      </c>
      <c r="B390" s="7">
        <v>389</v>
      </c>
      <c r="C390" s="3" t="s">
        <v>1</v>
      </c>
      <c r="D390" s="3"/>
      <c r="E390" s="3">
        <v>0.81</v>
      </c>
      <c r="F390" s="3">
        <v>0</v>
      </c>
      <c r="G390" s="8">
        <v>97800</v>
      </c>
      <c r="H390" s="3">
        <v>79</v>
      </c>
      <c r="I390" s="3">
        <v>977</v>
      </c>
      <c r="J390" s="3"/>
      <c r="K390" s="3">
        <v>1.98</v>
      </c>
      <c r="L390" s="3">
        <v>1.08</v>
      </c>
      <c r="M390" s="3"/>
      <c r="N390" s="3">
        <v>0</v>
      </c>
      <c r="O390" s="3">
        <v>-5.71</v>
      </c>
      <c r="P390" s="3">
        <v>-1.02</v>
      </c>
      <c r="Q390" s="3">
        <v>31.34</v>
      </c>
      <c r="R390" s="3"/>
      <c r="S390" s="3">
        <v>46.22</v>
      </c>
      <c r="T390" s="3"/>
      <c r="U390" s="3"/>
      <c r="V390" s="3"/>
      <c r="W390" s="6"/>
      <c r="X390" s="3"/>
      <c r="Y390" s="2"/>
      <c r="Z390" s="2"/>
    </row>
    <row r="391" spans="1:26" ht="15.75" customHeight="1" x14ac:dyDescent="0.25">
      <c r="A391" s="7" t="s">
        <v>398</v>
      </c>
      <c r="B391" s="7">
        <v>390</v>
      </c>
      <c r="C391" s="3" t="s">
        <v>1</v>
      </c>
      <c r="D391" s="3"/>
      <c r="E391" s="3">
        <v>21.2</v>
      </c>
      <c r="F391" s="3">
        <v>0.95</v>
      </c>
      <c r="G391" s="8">
        <v>1000</v>
      </c>
      <c r="H391" s="3">
        <v>21</v>
      </c>
      <c r="I391" s="3">
        <v>452</v>
      </c>
      <c r="J391" s="3"/>
      <c r="K391" s="3">
        <v>0.24</v>
      </c>
      <c r="L391" s="3">
        <v>0.95</v>
      </c>
      <c r="M391" s="3"/>
      <c r="N391" s="3">
        <v>0</v>
      </c>
      <c r="O391" s="3">
        <v>-2.46</v>
      </c>
      <c r="P391" s="3">
        <v>-4.34</v>
      </c>
      <c r="Q391" s="3">
        <v>-34.340000000000003</v>
      </c>
      <c r="R391" s="3">
        <v>2.71</v>
      </c>
      <c r="S391" s="3">
        <v>36.51</v>
      </c>
      <c r="T391" s="3"/>
      <c r="U391" s="3"/>
      <c r="V391" s="3"/>
      <c r="W391" s="9"/>
      <c r="X391" s="3"/>
      <c r="Y391" s="2"/>
      <c r="Z391" s="2"/>
    </row>
    <row r="392" spans="1:26" ht="15.75" customHeight="1" x14ac:dyDescent="0.25">
      <c r="A392" s="7" t="s">
        <v>399</v>
      </c>
      <c r="B392" s="7">
        <v>391</v>
      </c>
      <c r="C392" s="3" t="s">
        <v>1</v>
      </c>
      <c r="D392" s="3"/>
      <c r="E392" s="3">
        <v>318</v>
      </c>
      <c r="F392" s="4">
        <v>0</v>
      </c>
      <c r="G392" s="3">
        <v>0</v>
      </c>
      <c r="H392" s="3">
        <v>0</v>
      </c>
      <c r="I392" s="8">
        <v>4801</v>
      </c>
      <c r="J392" s="3"/>
      <c r="K392" s="3">
        <v>2.04</v>
      </c>
      <c r="L392" s="3">
        <v>1.77</v>
      </c>
      <c r="M392" s="3"/>
      <c r="N392" s="3">
        <v>0</v>
      </c>
      <c r="O392" s="3">
        <v>-12.81</v>
      </c>
      <c r="P392" s="3">
        <v>-31.77</v>
      </c>
      <c r="Q392" s="3">
        <v>-54.92</v>
      </c>
      <c r="R392" s="3"/>
      <c r="S392" s="3">
        <v>21.1</v>
      </c>
      <c r="T392" s="3"/>
      <c r="U392" s="3"/>
      <c r="V392" s="3"/>
      <c r="W392" s="9"/>
      <c r="X392" s="3"/>
      <c r="Y392" s="2"/>
      <c r="Z392" s="2"/>
    </row>
    <row r="393" spans="1:26" ht="15.75" customHeight="1" x14ac:dyDescent="0.25">
      <c r="A393" s="7" t="s">
        <v>400</v>
      </c>
      <c r="B393" s="7">
        <v>392</v>
      </c>
      <c r="C393" s="3" t="s">
        <v>5</v>
      </c>
      <c r="D393" s="3"/>
      <c r="E393" s="3">
        <v>39.75</v>
      </c>
      <c r="F393" s="3">
        <v>0.63</v>
      </c>
      <c r="G393" s="8">
        <v>6500</v>
      </c>
      <c r="H393" s="3">
        <v>258</v>
      </c>
      <c r="I393" s="8">
        <v>14906</v>
      </c>
      <c r="J393" s="3">
        <v>15.67</v>
      </c>
      <c r="K393" s="3">
        <v>2.2000000000000002</v>
      </c>
      <c r="L393" s="3">
        <v>0.24</v>
      </c>
      <c r="M393" s="3">
        <v>0.51</v>
      </c>
      <c r="N393" s="3">
        <v>2.54</v>
      </c>
      <c r="O393" s="3">
        <v>10.99</v>
      </c>
      <c r="P393" s="3">
        <v>14.26</v>
      </c>
      <c r="Q393" s="3">
        <v>9.9</v>
      </c>
      <c r="R393" s="3">
        <v>5.0599999999999996</v>
      </c>
      <c r="S393" s="3">
        <v>20.34</v>
      </c>
      <c r="T393" s="3"/>
      <c r="U393" s="3">
        <v>374</v>
      </c>
      <c r="V393" s="3">
        <v>348</v>
      </c>
      <c r="W393" s="9">
        <v>0.79</v>
      </c>
      <c r="X393" s="3"/>
      <c r="Y393" s="2"/>
      <c r="Z393" s="2"/>
    </row>
    <row r="394" spans="1:26" ht="15.75" customHeight="1" x14ac:dyDescent="0.25">
      <c r="A394" s="7" t="s">
        <v>401</v>
      </c>
      <c r="B394" s="7">
        <v>393</v>
      </c>
      <c r="C394" s="3" t="s">
        <v>1</v>
      </c>
      <c r="D394" s="3"/>
      <c r="E394" s="3">
        <v>6.75</v>
      </c>
      <c r="F394" s="4">
        <v>0.75</v>
      </c>
      <c r="G394" s="8">
        <v>3731800</v>
      </c>
      <c r="H394" s="8">
        <v>25277</v>
      </c>
      <c r="I394" s="8">
        <v>16557</v>
      </c>
      <c r="J394" s="3">
        <v>5.76</v>
      </c>
      <c r="K394" s="3">
        <v>1.51</v>
      </c>
      <c r="L394" s="3">
        <v>2.04</v>
      </c>
      <c r="M394" s="3">
        <v>0.28999999999999998</v>
      </c>
      <c r="N394" s="3">
        <v>1.17</v>
      </c>
      <c r="O394" s="3">
        <v>13.18</v>
      </c>
      <c r="P394" s="3">
        <v>29.43</v>
      </c>
      <c r="Q394" s="3">
        <v>22.07</v>
      </c>
      <c r="R394" s="3">
        <v>7.38</v>
      </c>
      <c r="S394" s="3">
        <v>30.8</v>
      </c>
      <c r="T394" s="3"/>
      <c r="U394" s="3">
        <v>42</v>
      </c>
      <c r="V394" s="3">
        <v>100</v>
      </c>
      <c r="W394" s="9">
        <v>7.0000000000000007E-2</v>
      </c>
      <c r="X394" s="3"/>
      <c r="Y394" s="2"/>
      <c r="Z394" s="2"/>
    </row>
    <row r="395" spans="1:26" ht="15.75" customHeight="1" x14ac:dyDescent="0.25">
      <c r="A395" s="7" t="s">
        <v>402</v>
      </c>
      <c r="B395" s="7">
        <v>394</v>
      </c>
      <c r="C395" s="3" t="s">
        <v>5</v>
      </c>
      <c r="D395" s="3"/>
      <c r="E395" s="3">
        <v>36.5</v>
      </c>
      <c r="F395" s="4">
        <v>-2.67</v>
      </c>
      <c r="G395" s="8">
        <v>12270200</v>
      </c>
      <c r="H395" s="8">
        <v>453835</v>
      </c>
      <c r="I395" s="8">
        <v>109637</v>
      </c>
      <c r="J395" s="3">
        <v>32.33</v>
      </c>
      <c r="K395" s="3">
        <v>5.83</v>
      </c>
      <c r="L395" s="3">
        <v>0.42</v>
      </c>
      <c r="M395" s="3">
        <v>0.45</v>
      </c>
      <c r="N395" s="3">
        <v>1.1299999999999999</v>
      </c>
      <c r="O395" s="3">
        <v>16.27</v>
      </c>
      <c r="P395" s="3">
        <v>18.64</v>
      </c>
      <c r="Q395" s="3">
        <v>13.16</v>
      </c>
      <c r="R395" s="3">
        <v>2.67</v>
      </c>
      <c r="S395" s="3">
        <v>45.1</v>
      </c>
      <c r="T395" s="3"/>
      <c r="U395" s="3">
        <v>459</v>
      </c>
      <c r="V395" s="3">
        <v>420</v>
      </c>
      <c r="W395" s="9">
        <v>3.83</v>
      </c>
      <c r="X395" s="3"/>
      <c r="Y395" s="2"/>
      <c r="Z395" s="2"/>
    </row>
    <row r="396" spans="1:26" ht="15.75" customHeight="1" x14ac:dyDescent="0.25">
      <c r="A396" s="7" t="s">
        <v>403</v>
      </c>
      <c r="B396" s="7">
        <v>395</v>
      </c>
      <c r="C396" s="3" t="s">
        <v>1</v>
      </c>
      <c r="D396" s="3"/>
      <c r="E396" s="3">
        <v>3.12</v>
      </c>
      <c r="F396" s="4">
        <v>-0.64</v>
      </c>
      <c r="G396" s="8">
        <v>15700</v>
      </c>
      <c r="H396" s="8">
        <v>49</v>
      </c>
      <c r="I396" s="8">
        <v>874</v>
      </c>
      <c r="J396" s="3">
        <v>35.9</v>
      </c>
      <c r="K396" s="3">
        <v>1.04</v>
      </c>
      <c r="L396" s="3">
        <v>0.16</v>
      </c>
      <c r="M396" s="3">
        <v>0.02</v>
      </c>
      <c r="N396" s="3">
        <v>0.09</v>
      </c>
      <c r="O396" s="3">
        <v>3.17</v>
      </c>
      <c r="P396" s="3">
        <v>2.88</v>
      </c>
      <c r="Q396" s="3">
        <v>-0.04</v>
      </c>
      <c r="R396" s="3">
        <v>4.1399999999999997</v>
      </c>
      <c r="S396" s="3">
        <v>30.37</v>
      </c>
      <c r="T396" s="3"/>
      <c r="U396" s="3">
        <v>814</v>
      </c>
      <c r="V396" s="3">
        <v>784</v>
      </c>
      <c r="W396" s="6">
        <v>-11.41</v>
      </c>
      <c r="X396" s="3"/>
      <c r="Y396" s="2"/>
      <c r="Z396" s="2"/>
    </row>
    <row r="397" spans="1:26" ht="15.75" customHeight="1" x14ac:dyDescent="0.25">
      <c r="A397" s="7" t="s">
        <v>404</v>
      </c>
      <c r="B397" s="7">
        <v>396</v>
      </c>
      <c r="C397" s="3" t="s">
        <v>1</v>
      </c>
      <c r="D397" s="3" t="s">
        <v>102</v>
      </c>
      <c r="E397" s="3">
        <v>0.03</v>
      </c>
      <c r="F397" s="9">
        <v>0</v>
      </c>
      <c r="G397" s="8">
        <v>0</v>
      </c>
      <c r="H397" s="8">
        <v>0</v>
      </c>
      <c r="I397" s="3">
        <v>431</v>
      </c>
      <c r="J397" s="3"/>
      <c r="K397" s="3">
        <v>1.5</v>
      </c>
      <c r="L397" s="3">
        <v>-31.84</v>
      </c>
      <c r="M397" s="3"/>
      <c r="N397" s="3">
        <v>0</v>
      </c>
      <c r="O397" s="3">
        <v>-8.42</v>
      </c>
      <c r="P397" s="3">
        <v>-706.11</v>
      </c>
      <c r="Q397" s="3">
        <v>-108.87</v>
      </c>
      <c r="R397" s="3"/>
      <c r="S397" s="3">
        <v>51.31</v>
      </c>
      <c r="T397" s="3"/>
      <c r="U397" s="3"/>
      <c r="V397" s="3"/>
      <c r="W397" s="4"/>
      <c r="X397" s="3"/>
      <c r="Y397" s="2"/>
      <c r="Z397" s="2"/>
    </row>
    <row r="398" spans="1:26" ht="15.75" customHeight="1" x14ac:dyDescent="0.25">
      <c r="A398" s="7" t="s">
        <v>405</v>
      </c>
      <c r="B398" s="7">
        <v>397</v>
      </c>
      <c r="C398" s="3" t="s">
        <v>1</v>
      </c>
      <c r="D398" s="3" t="s">
        <v>102</v>
      </c>
      <c r="E398" s="3">
        <v>7.0000000000000007E-2</v>
      </c>
      <c r="F398" s="3">
        <v>0</v>
      </c>
      <c r="G398" s="3">
        <v>0</v>
      </c>
      <c r="H398" s="3">
        <v>0</v>
      </c>
      <c r="I398" s="3">
        <v>194</v>
      </c>
      <c r="J398" s="3"/>
      <c r="K398" s="3"/>
      <c r="L398" s="3">
        <v>-1.73</v>
      </c>
      <c r="M398" s="3"/>
      <c r="N398" s="3">
        <v>0</v>
      </c>
      <c r="O398" s="3">
        <v>-2.7</v>
      </c>
      <c r="P398" s="3"/>
      <c r="Q398" s="3">
        <v>-14.11</v>
      </c>
      <c r="R398" s="3"/>
      <c r="S398" s="3">
        <v>100</v>
      </c>
      <c r="T398" s="3"/>
      <c r="U398" s="3"/>
      <c r="V398" s="3"/>
      <c r="W398" s="9"/>
      <c r="X398" s="3"/>
      <c r="Y398" s="2"/>
      <c r="Z398" s="2"/>
    </row>
    <row r="399" spans="1:26" ht="15.75" customHeight="1" x14ac:dyDescent="0.25">
      <c r="A399" s="7" t="s">
        <v>406</v>
      </c>
      <c r="B399" s="7">
        <v>398</v>
      </c>
      <c r="C399" s="3" t="s">
        <v>1</v>
      </c>
      <c r="D399" s="3"/>
      <c r="E399" s="3">
        <v>0.54</v>
      </c>
      <c r="F399" s="3">
        <v>0</v>
      </c>
      <c r="G399" s="8">
        <v>33200</v>
      </c>
      <c r="H399" s="3">
        <v>17</v>
      </c>
      <c r="I399" s="3">
        <v>292</v>
      </c>
      <c r="J399" s="3">
        <v>6.51</v>
      </c>
      <c r="K399" s="3">
        <v>0.59</v>
      </c>
      <c r="L399" s="3">
        <v>0.45</v>
      </c>
      <c r="M399" s="3">
        <v>0.01</v>
      </c>
      <c r="N399" s="3">
        <v>0.08</v>
      </c>
      <c r="O399" s="3">
        <v>7.81</v>
      </c>
      <c r="P399" s="3">
        <v>9.8699999999999992</v>
      </c>
      <c r="Q399" s="3">
        <v>-1.28</v>
      </c>
      <c r="R399" s="3">
        <v>1.89</v>
      </c>
      <c r="S399" s="3">
        <v>57.25</v>
      </c>
      <c r="T399" s="3"/>
      <c r="U399" s="3">
        <v>267</v>
      </c>
      <c r="V399" s="3">
        <v>233</v>
      </c>
      <c r="W399" s="9">
        <v>-0.08</v>
      </c>
      <c r="X399" s="3"/>
      <c r="Y399" s="2"/>
      <c r="Z399" s="2"/>
    </row>
    <row r="400" spans="1:26" ht="15.75" customHeight="1" x14ac:dyDescent="0.25">
      <c r="A400" s="7" t="s">
        <v>407</v>
      </c>
      <c r="B400" s="7">
        <v>399</v>
      </c>
      <c r="C400" s="3" t="s">
        <v>1</v>
      </c>
      <c r="D400" s="3"/>
      <c r="E400" s="3">
        <v>2.5</v>
      </c>
      <c r="F400" s="9">
        <v>-0.79</v>
      </c>
      <c r="G400" s="8">
        <v>68800</v>
      </c>
      <c r="H400" s="3">
        <v>172</v>
      </c>
      <c r="I400" s="8">
        <v>1650</v>
      </c>
      <c r="J400" s="3">
        <v>32.03</v>
      </c>
      <c r="K400" s="3">
        <v>0.71</v>
      </c>
      <c r="L400" s="3">
        <v>0.91</v>
      </c>
      <c r="M400" s="3">
        <v>0.27</v>
      </c>
      <c r="N400" s="3">
        <v>0.08</v>
      </c>
      <c r="O400" s="3">
        <v>2.3199999999999998</v>
      </c>
      <c r="P400" s="3">
        <v>2.15</v>
      </c>
      <c r="Q400" s="3">
        <v>1.42</v>
      </c>
      <c r="R400" s="3">
        <v>10.71</v>
      </c>
      <c r="S400" s="3">
        <v>25.57</v>
      </c>
      <c r="T400" s="3"/>
      <c r="U400" s="3">
        <v>808</v>
      </c>
      <c r="V400" s="3">
        <v>802</v>
      </c>
      <c r="W400" s="4">
        <v>-0.08</v>
      </c>
      <c r="X400" s="3"/>
      <c r="Y400" s="2"/>
      <c r="Z400" s="2"/>
    </row>
    <row r="401" spans="1:26" ht="15.75" customHeight="1" x14ac:dyDescent="0.25">
      <c r="A401" s="7" t="s">
        <v>408</v>
      </c>
      <c r="B401" s="7">
        <v>400</v>
      </c>
      <c r="C401" s="3" t="s">
        <v>1</v>
      </c>
      <c r="D401" s="3"/>
      <c r="E401" s="3">
        <v>9.75</v>
      </c>
      <c r="F401" s="9">
        <v>-0.51</v>
      </c>
      <c r="G401" s="8">
        <v>14700</v>
      </c>
      <c r="H401" s="3">
        <v>144</v>
      </c>
      <c r="I401" s="8">
        <v>1388</v>
      </c>
      <c r="J401" s="3">
        <v>19.420000000000002</v>
      </c>
      <c r="K401" s="3">
        <v>2.96</v>
      </c>
      <c r="L401" s="3">
        <v>0.22</v>
      </c>
      <c r="M401" s="3">
        <v>0.6</v>
      </c>
      <c r="N401" s="3">
        <v>0.5</v>
      </c>
      <c r="O401" s="3">
        <v>14.12</v>
      </c>
      <c r="P401" s="3">
        <v>14.85</v>
      </c>
      <c r="Q401" s="3">
        <v>11.33</v>
      </c>
      <c r="R401" s="3">
        <v>6.12</v>
      </c>
      <c r="S401" s="3">
        <v>47.46</v>
      </c>
      <c r="T401" s="3"/>
      <c r="U401" s="3">
        <v>421</v>
      </c>
      <c r="V401" s="3">
        <v>357</v>
      </c>
      <c r="W401" s="4">
        <v>5.04</v>
      </c>
      <c r="X401" s="3"/>
      <c r="Y401" s="2"/>
      <c r="Z401" s="2"/>
    </row>
    <row r="402" spans="1:26" ht="15.75" customHeight="1" x14ac:dyDescent="0.25">
      <c r="A402" s="7" t="s">
        <v>409</v>
      </c>
      <c r="B402" s="7">
        <v>401</v>
      </c>
      <c r="C402" s="3" t="s">
        <v>1</v>
      </c>
      <c r="D402" s="3"/>
      <c r="E402" s="3">
        <v>70.25</v>
      </c>
      <c r="F402" s="4">
        <v>0.36</v>
      </c>
      <c r="G402" s="8">
        <v>600</v>
      </c>
      <c r="H402" s="3">
        <v>42</v>
      </c>
      <c r="I402" s="8">
        <v>31613</v>
      </c>
      <c r="J402" s="3">
        <v>17.27</v>
      </c>
      <c r="K402" s="3">
        <v>3.57</v>
      </c>
      <c r="L402" s="3">
        <v>0.12</v>
      </c>
      <c r="M402" s="3">
        <v>0.96</v>
      </c>
      <c r="N402" s="3">
        <v>4.07</v>
      </c>
      <c r="O402" s="3">
        <v>21.83</v>
      </c>
      <c r="P402" s="3">
        <v>22.03</v>
      </c>
      <c r="Q402" s="3">
        <v>23.41</v>
      </c>
      <c r="R402" s="3">
        <v>2.71</v>
      </c>
      <c r="S402" s="3">
        <v>18.37</v>
      </c>
      <c r="T402" s="3"/>
      <c r="U402" s="3">
        <v>320</v>
      </c>
      <c r="V402" s="3">
        <v>279</v>
      </c>
      <c r="W402" s="6">
        <v>2.35</v>
      </c>
      <c r="X402" s="3"/>
      <c r="Y402" s="2"/>
      <c r="Z402" s="2"/>
    </row>
    <row r="403" spans="1:26" ht="15.75" customHeight="1" x14ac:dyDescent="0.25">
      <c r="A403" s="7" t="s">
        <v>410</v>
      </c>
      <c r="B403" s="7">
        <v>402</v>
      </c>
      <c r="C403" s="3" t="s">
        <v>1</v>
      </c>
      <c r="D403" s="3"/>
      <c r="E403" s="3">
        <v>4.4800000000000004</v>
      </c>
      <c r="F403" s="3">
        <v>1.36</v>
      </c>
      <c r="G403" s="8">
        <v>300</v>
      </c>
      <c r="H403" s="3">
        <v>1</v>
      </c>
      <c r="I403" s="8">
        <v>6832</v>
      </c>
      <c r="J403" s="3">
        <v>325.89</v>
      </c>
      <c r="K403" s="3">
        <v>1.54</v>
      </c>
      <c r="L403" s="3">
        <v>0.2</v>
      </c>
      <c r="M403" s="3"/>
      <c r="N403" s="3">
        <v>0.01</v>
      </c>
      <c r="O403" s="3">
        <v>0.6</v>
      </c>
      <c r="P403" s="3">
        <v>0.45</v>
      </c>
      <c r="Q403" s="3">
        <v>-1.96</v>
      </c>
      <c r="R403" s="3">
        <v>9.0500000000000007</v>
      </c>
      <c r="S403" s="3">
        <v>21.14</v>
      </c>
      <c r="T403" s="3"/>
      <c r="U403" s="3">
        <v>964</v>
      </c>
      <c r="V403" s="3">
        <v>989</v>
      </c>
      <c r="W403" s="6">
        <v>-15.13</v>
      </c>
      <c r="X403" s="3"/>
      <c r="Y403" s="2"/>
      <c r="Z403" s="2"/>
    </row>
    <row r="404" spans="1:26" ht="15.75" customHeight="1" x14ac:dyDescent="0.25">
      <c r="A404" s="7" t="s">
        <v>411</v>
      </c>
      <c r="B404" s="7">
        <v>403</v>
      </c>
      <c r="C404" s="3" t="s">
        <v>5</v>
      </c>
      <c r="D404" s="3"/>
      <c r="E404" s="3">
        <v>3.38</v>
      </c>
      <c r="F404" s="3">
        <v>-1.17</v>
      </c>
      <c r="G404" s="8">
        <v>82100</v>
      </c>
      <c r="H404" s="3">
        <v>279</v>
      </c>
      <c r="I404" s="8">
        <v>913</v>
      </c>
      <c r="J404" s="3">
        <v>10.17</v>
      </c>
      <c r="K404" s="3">
        <v>1.5</v>
      </c>
      <c r="L404" s="3">
        <v>0.22</v>
      </c>
      <c r="M404" s="3">
        <v>0.1</v>
      </c>
      <c r="N404" s="3">
        <v>0.33</v>
      </c>
      <c r="O404" s="3">
        <v>15.52</v>
      </c>
      <c r="P404" s="3">
        <v>15.12</v>
      </c>
      <c r="Q404" s="3">
        <v>17.670000000000002</v>
      </c>
      <c r="R404" s="3">
        <v>5.85</v>
      </c>
      <c r="S404" s="3">
        <v>45.68</v>
      </c>
      <c r="T404" s="3"/>
      <c r="U404" s="3">
        <v>255</v>
      </c>
      <c r="V404" s="3">
        <v>179</v>
      </c>
      <c r="W404" s="4">
        <v>-2.69</v>
      </c>
      <c r="X404" s="3"/>
      <c r="Y404" s="2"/>
      <c r="Z404" s="2"/>
    </row>
    <row r="405" spans="1:26" ht="15.75" customHeight="1" x14ac:dyDescent="0.25">
      <c r="A405" s="7" t="s">
        <v>412</v>
      </c>
      <c r="B405" s="7">
        <v>404</v>
      </c>
      <c r="C405" s="3" t="s">
        <v>5</v>
      </c>
      <c r="D405" s="3"/>
      <c r="E405" s="3">
        <v>6.8</v>
      </c>
      <c r="F405" s="4">
        <v>-2.86</v>
      </c>
      <c r="G405" s="8">
        <v>346500</v>
      </c>
      <c r="H405" s="8">
        <v>2356</v>
      </c>
      <c r="I405" s="8">
        <v>1537</v>
      </c>
      <c r="J405" s="3">
        <v>55.84</v>
      </c>
      <c r="K405" s="3">
        <v>0.33</v>
      </c>
      <c r="L405" s="3">
        <v>0.56000000000000005</v>
      </c>
      <c r="M405" s="3"/>
      <c r="N405" s="3">
        <v>0.12</v>
      </c>
      <c r="O405" s="3">
        <v>0.78</v>
      </c>
      <c r="P405" s="3">
        <v>0.57999999999999996</v>
      </c>
      <c r="Q405" s="3">
        <v>18.690000000000001</v>
      </c>
      <c r="R405" s="3"/>
      <c r="S405" s="3">
        <v>61.19</v>
      </c>
      <c r="T405" s="3"/>
      <c r="U405" s="3">
        <v>918</v>
      </c>
      <c r="V405" s="3">
        <v>945</v>
      </c>
      <c r="W405" s="4">
        <v>1.93</v>
      </c>
      <c r="X405" s="3"/>
      <c r="Y405" s="2"/>
      <c r="Z405" s="2"/>
    </row>
    <row r="406" spans="1:26" ht="15.75" customHeight="1" x14ac:dyDescent="0.25">
      <c r="A406" s="7" t="s">
        <v>413</v>
      </c>
      <c r="B406" s="7">
        <v>405</v>
      </c>
      <c r="C406" s="3" t="s">
        <v>1</v>
      </c>
      <c r="D406" s="3"/>
      <c r="E406" s="3">
        <v>1.5</v>
      </c>
      <c r="F406" s="4">
        <v>4.17</v>
      </c>
      <c r="G406" s="8">
        <v>506200</v>
      </c>
      <c r="H406" s="8">
        <v>758</v>
      </c>
      <c r="I406" s="8">
        <v>737</v>
      </c>
      <c r="J406" s="3"/>
      <c r="K406" s="3">
        <v>0.33</v>
      </c>
      <c r="L406" s="3">
        <v>0.99</v>
      </c>
      <c r="M406" s="3"/>
      <c r="N406" s="3">
        <v>0</v>
      </c>
      <c r="O406" s="3">
        <v>-1.05</v>
      </c>
      <c r="P406" s="3">
        <v>-5.09</v>
      </c>
      <c r="Q406" s="3">
        <v>-14.03</v>
      </c>
      <c r="R406" s="3"/>
      <c r="S406" s="3">
        <v>58.92</v>
      </c>
      <c r="T406" s="3"/>
      <c r="U406" s="3"/>
      <c r="V406" s="3"/>
      <c r="W406" s="6"/>
      <c r="X406" s="3"/>
      <c r="Y406" s="2"/>
      <c r="Z406" s="2"/>
    </row>
    <row r="407" spans="1:26" ht="15.75" customHeight="1" x14ac:dyDescent="0.25">
      <c r="A407" s="7" t="s">
        <v>414</v>
      </c>
      <c r="B407" s="7">
        <v>406</v>
      </c>
      <c r="C407" s="3" t="s">
        <v>1</v>
      </c>
      <c r="D407" s="3" t="s">
        <v>102</v>
      </c>
      <c r="E407" s="3">
        <v>0.03</v>
      </c>
      <c r="F407" s="4">
        <v>0</v>
      </c>
      <c r="G407" s="8">
        <v>0</v>
      </c>
      <c r="H407" s="3">
        <v>0</v>
      </c>
      <c r="I407" s="3">
        <v>24</v>
      </c>
      <c r="J407" s="3">
        <v>0.86</v>
      </c>
      <c r="K407" s="3">
        <v>0.18</v>
      </c>
      <c r="L407" s="3">
        <v>9.42</v>
      </c>
      <c r="M407" s="3"/>
      <c r="N407" s="3">
        <v>0.04</v>
      </c>
      <c r="O407" s="3">
        <v>1.72</v>
      </c>
      <c r="P407" s="3">
        <v>18.34</v>
      </c>
      <c r="Q407" s="3">
        <v>0.3</v>
      </c>
      <c r="R407" s="3"/>
      <c r="S407" s="3">
        <v>40.06</v>
      </c>
      <c r="T407" s="3"/>
      <c r="U407" s="3">
        <v>92</v>
      </c>
      <c r="V407" s="3">
        <v>457</v>
      </c>
      <c r="W407" s="9">
        <v>-0.02</v>
      </c>
      <c r="X407" s="3"/>
      <c r="Y407" s="2"/>
      <c r="Z407" s="2"/>
    </row>
    <row r="408" spans="1:26" ht="15.75" customHeight="1" x14ac:dyDescent="0.25">
      <c r="A408" s="7" t="s">
        <v>415</v>
      </c>
      <c r="B408" s="7">
        <v>407</v>
      </c>
      <c r="C408" s="3" t="s">
        <v>1</v>
      </c>
      <c r="D408" s="3"/>
      <c r="E408" s="3">
        <v>0.72</v>
      </c>
      <c r="F408" s="3">
        <v>-1.37</v>
      </c>
      <c r="G408" s="8">
        <v>324800</v>
      </c>
      <c r="H408" s="3">
        <v>232</v>
      </c>
      <c r="I408" s="3">
        <v>540</v>
      </c>
      <c r="J408" s="3"/>
      <c r="K408" s="3">
        <v>0.53</v>
      </c>
      <c r="L408" s="3">
        <v>2.09</v>
      </c>
      <c r="M408" s="3"/>
      <c r="N408" s="3">
        <v>0</v>
      </c>
      <c r="O408" s="3">
        <v>-4.96</v>
      </c>
      <c r="P408" s="3">
        <v>-23.58</v>
      </c>
      <c r="Q408" s="3">
        <v>-2.89</v>
      </c>
      <c r="R408" s="3"/>
      <c r="S408" s="3">
        <v>48.21</v>
      </c>
      <c r="T408" s="3"/>
      <c r="U408" s="3"/>
      <c r="V408" s="3"/>
      <c r="W408" s="4"/>
      <c r="X408" s="3"/>
      <c r="Y408" s="2"/>
      <c r="Z408" s="2"/>
    </row>
    <row r="409" spans="1:26" ht="15.75" customHeight="1" x14ac:dyDescent="0.25">
      <c r="A409" s="7" t="s">
        <v>416</v>
      </c>
      <c r="B409" s="7">
        <v>408</v>
      </c>
      <c r="C409" s="3" t="s">
        <v>1</v>
      </c>
      <c r="D409" s="3"/>
      <c r="E409" s="3">
        <v>0.35</v>
      </c>
      <c r="F409" s="3">
        <v>0</v>
      </c>
      <c r="G409" s="8">
        <v>11245200</v>
      </c>
      <c r="H409" s="8">
        <v>3939</v>
      </c>
      <c r="I409" s="8">
        <v>3337</v>
      </c>
      <c r="J409" s="3"/>
      <c r="K409" s="3">
        <v>0.26</v>
      </c>
      <c r="L409" s="3">
        <v>3.14</v>
      </c>
      <c r="M409" s="3">
        <v>0.01</v>
      </c>
      <c r="N409" s="3">
        <v>0</v>
      </c>
      <c r="O409" s="3">
        <v>1.18</v>
      </c>
      <c r="P409" s="3">
        <v>-1.2</v>
      </c>
      <c r="Q409" s="3">
        <v>-2.48</v>
      </c>
      <c r="R409" s="3">
        <v>2.89</v>
      </c>
      <c r="S409" s="3">
        <v>74.88</v>
      </c>
      <c r="T409" s="3"/>
      <c r="U409" s="3"/>
      <c r="V409" s="3"/>
      <c r="W409" s="9"/>
      <c r="X409" s="3"/>
      <c r="Y409" s="2"/>
      <c r="Z409" s="2"/>
    </row>
    <row r="410" spans="1:26" ht="15.75" customHeight="1" x14ac:dyDescent="0.25">
      <c r="A410" s="7" t="s">
        <v>417</v>
      </c>
      <c r="B410" s="7">
        <v>409</v>
      </c>
      <c r="C410" s="3" t="s">
        <v>1</v>
      </c>
      <c r="D410" s="3"/>
      <c r="E410" s="3">
        <v>4.74</v>
      </c>
      <c r="F410" s="3">
        <v>0</v>
      </c>
      <c r="G410" s="8">
        <v>0</v>
      </c>
      <c r="H410" s="8">
        <v>0</v>
      </c>
      <c r="I410" s="8">
        <v>455</v>
      </c>
      <c r="J410" s="3"/>
      <c r="K410" s="3">
        <v>0.33</v>
      </c>
      <c r="L410" s="3">
        <v>0.14000000000000001</v>
      </c>
      <c r="M410" s="3"/>
      <c r="N410" s="3">
        <v>0</v>
      </c>
      <c r="O410" s="3">
        <v>-1.52</v>
      </c>
      <c r="P410" s="3">
        <v>-2</v>
      </c>
      <c r="Q410" s="3">
        <v>-10.77</v>
      </c>
      <c r="R410" s="3">
        <v>4.2699999999999996</v>
      </c>
      <c r="S410" s="3">
        <v>33.72</v>
      </c>
      <c r="T410" s="3"/>
      <c r="U410" s="3"/>
      <c r="V410" s="3"/>
      <c r="W410" s="9"/>
      <c r="X410" s="3"/>
      <c r="Y410" s="2"/>
      <c r="Z410" s="2"/>
    </row>
    <row r="411" spans="1:26" ht="15.75" customHeight="1" x14ac:dyDescent="0.25">
      <c r="A411" s="7" t="s">
        <v>418</v>
      </c>
      <c r="B411" s="7">
        <v>410</v>
      </c>
      <c r="C411" s="3" t="s">
        <v>1</v>
      </c>
      <c r="D411" s="3"/>
      <c r="E411" s="3">
        <v>2.34</v>
      </c>
      <c r="F411" s="3">
        <v>-1.68</v>
      </c>
      <c r="G411" s="8">
        <v>912100</v>
      </c>
      <c r="H411" s="8">
        <v>2135</v>
      </c>
      <c r="I411" s="3">
        <v>474</v>
      </c>
      <c r="J411" s="3">
        <v>6.24</v>
      </c>
      <c r="K411" s="3">
        <v>1.42</v>
      </c>
      <c r="L411" s="3">
        <v>1.04</v>
      </c>
      <c r="M411" s="3">
        <v>0.15</v>
      </c>
      <c r="N411" s="3">
        <v>0.37</v>
      </c>
      <c r="O411" s="3">
        <v>15.13</v>
      </c>
      <c r="P411" s="3">
        <v>24.38</v>
      </c>
      <c r="Q411" s="3">
        <v>9.2799999999999994</v>
      </c>
      <c r="R411" s="3">
        <v>6.3</v>
      </c>
      <c r="S411" s="3">
        <v>44.88</v>
      </c>
      <c r="T411" s="3"/>
      <c r="U411" s="3">
        <v>71</v>
      </c>
      <c r="V411" s="3">
        <v>83</v>
      </c>
      <c r="W411" s="9">
        <v>0.06</v>
      </c>
      <c r="X411" s="3"/>
      <c r="Y411" s="2"/>
      <c r="Z411" s="2"/>
    </row>
    <row r="412" spans="1:26" ht="15.75" customHeight="1" x14ac:dyDescent="0.25">
      <c r="A412" s="7" t="s">
        <v>419</v>
      </c>
      <c r="B412" s="7">
        <v>411</v>
      </c>
      <c r="C412" s="3" t="s">
        <v>1</v>
      </c>
      <c r="D412" s="3"/>
      <c r="E412" s="3">
        <v>3.64</v>
      </c>
      <c r="F412" s="4">
        <v>-1.0900000000000001</v>
      </c>
      <c r="G412" s="8">
        <v>1700</v>
      </c>
      <c r="H412" s="8">
        <v>6</v>
      </c>
      <c r="I412" s="3">
        <v>784</v>
      </c>
      <c r="J412" s="3"/>
      <c r="K412" s="3">
        <v>2.04</v>
      </c>
      <c r="L412" s="3">
        <v>0.74</v>
      </c>
      <c r="M412" s="3">
        <v>0.25</v>
      </c>
      <c r="N412" s="3">
        <v>0</v>
      </c>
      <c r="O412" s="3">
        <v>-3.13</v>
      </c>
      <c r="P412" s="3">
        <v>-5.78</v>
      </c>
      <c r="Q412" s="3">
        <v>-7.83</v>
      </c>
      <c r="R412" s="3">
        <v>6.79</v>
      </c>
      <c r="S412" s="3">
        <v>13.81</v>
      </c>
      <c r="T412" s="3"/>
      <c r="U412" s="3"/>
      <c r="V412" s="3"/>
      <c r="W412" s="9"/>
      <c r="X412" s="3"/>
      <c r="Y412" s="2"/>
      <c r="Z412" s="2"/>
    </row>
    <row r="413" spans="1:26" ht="15.75" customHeight="1" x14ac:dyDescent="0.25">
      <c r="A413" s="7" t="s">
        <v>420</v>
      </c>
      <c r="B413" s="7">
        <v>412</v>
      </c>
      <c r="C413" s="3" t="s">
        <v>1</v>
      </c>
      <c r="D413" s="3"/>
      <c r="E413" s="3">
        <v>2.06</v>
      </c>
      <c r="F413" s="9">
        <v>3</v>
      </c>
      <c r="G413" s="8">
        <v>13130200</v>
      </c>
      <c r="H413" s="8">
        <v>26925</v>
      </c>
      <c r="I413" s="8">
        <v>1270</v>
      </c>
      <c r="J413" s="3">
        <v>26.06</v>
      </c>
      <c r="K413" s="3">
        <v>2.68</v>
      </c>
      <c r="L413" s="3">
        <v>0.36</v>
      </c>
      <c r="M413" s="3">
        <v>0.02</v>
      </c>
      <c r="N413" s="3">
        <v>0.08</v>
      </c>
      <c r="O413" s="3">
        <v>7.86</v>
      </c>
      <c r="P413" s="3">
        <v>10.68</v>
      </c>
      <c r="Q413" s="3">
        <v>8.77</v>
      </c>
      <c r="R413" s="3">
        <v>0.9</v>
      </c>
      <c r="S413" s="3">
        <v>27.66</v>
      </c>
      <c r="T413" s="3"/>
      <c r="U413" s="3">
        <v>564</v>
      </c>
      <c r="V413" s="3">
        <v>545</v>
      </c>
      <c r="W413" s="9">
        <v>1.53</v>
      </c>
      <c r="X413" s="3"/>
      <c r="Y413" s="2"/>
      <c r="Z413" s="2"/>
    </row>
    <row r="414" spans="1:26" ht="15.75" customHeight="1" x14ac:dyDescent="0.25">
      <c r="A414" s="7" t="s">
        <v>421</v>
      </c>
      <c r="B414" s="7">
        <v>413</v>
      </c>
      <c r="C414" s="3" t="s">
        <v>1</v>
      </c>
      <c r="D414" s="3"/>
      <c r="E414" s="3">
        <v>1.32</v>
      </c>
      <c r="F414" s="4">
        <v>1.54</v>
      </c>
      <c r="G414" s="8">
        <v>65900</v>
      </c>
      <c r="H414" s="8">
        <v>87</v>
      </c>
      <c r="I414" s="8">
        <v>758</v>
      </c>
      <c r="J414" s="3">
        <v>11.01</v>
      </c>
      <c r="K414" s="3">
        <v>0.75</v>
      </c>
      <c r="L414" s="3">
        <v>1.72</v>
      </c>
      <c r="M414" s="3">
        <v>7.0000000000000007E-2</v>
      </c>
      <c r="N414" s="3">
        <v>0.12</v>
      </c>
      <c r="O414" s="3">
        <v>4.87</v>
      </c>
      <c r="P414" s="3">
        <v>6.85</v>
      </c>
      <c r="Q414" s="3">
        <v>2.83</v>
      </c>
      <c r="R414" s="3">
        <v>5.38</v>
      </c>
      <c r="S414" s="3">
        <v>41.14</v>
      </c>
      <c r="T414" s="3"/>
      <c r="U414" s="3">
        <v>467</v>
      </c>
      <c r="V414" s="3">
        <v>468</v>
      </c>
      <c r="W414" s="6">
        <v>-0.05</v>
      </c>
      <c r="X414" s="3"/>
      <c r="Y414" s="2"/>
      <c r="Z414" s="2"/>
    </row>
    <row r="415" spans="1:26" ht="15.75" customHeight="1" x14ac:dyDescent="0.25">
      <c r="A415" s="7" t="s">
        <v>422</v>
      </c>
      <c r="B415" s="7">
        <v>414</v>
      </c>
      <c r="C415" s="3" t="s">
        <v>1</v>
      </c>
      <c r="D415" s="3"/>
      <c r="E415" s="3">
        <v>1.24</v>
      </c>
      <c r="F415" s="4">
        <v>0.81</v>
      </c>
      <c r="G415" s="8">
        <v>16500</v>
      </c>
      <c r="H415" s="8">
        <v>21</v>
      </c>
      <c r="I415" s="3">
        <v>514</v>
      </c>
      <c r="J415" s="3"/>
      <c r="K415" s="3">
        <v>0.42</v>
      </c>
      <c r="L415" s="3">
        <v>1.64</v>
      </c>
      <c r="M415" s="3"/>
      <c r="N415" s="3">
        <v>0</v>
      </c>
      <c r="O415" s="3">
        <v>-0.36</v>
      </c>
      <c r="P415" s="3">
        <v>-3.48</v>
      </c>
      <c r="Q415" s="3">
        <v>-0.09</v>
      </c>
      <c r="R415" s="3"/>
      <c r="S415" s="3">
        <v>34.17</v>
      </c>
      <c r="T415" s="3"/>
      <c r="U415" s="3"/>
      <c r="V415" s="3"/>
      <c r="W415" s="4"/>
      <c r="X415" s="3"/>
      <c r="Y415" s="2"/>
      <c r="Z415" s="2"/>
    </row>
    <row r="416" spans="1:26" ht="15.75" customHeight="1" x14ac:dyDescent="0.25">
      <c r="A416" s="7" t="s">
        <v>423</v>
      </c>
      <c r="B416" s="7">
        <v>415</v>
      </c>
      <c r="C416" s="3" t="s">
        <v>1</v>
      </c>
      <c r="D416" s="3"/>
      <c r="E416" s="3">
        <v>2</v>
      </c>
      <c r="F416" s="9">
        <v>-0.99</v>
      </c>
      <c r="G416" s="8">
        <v>32000</v>
      </c>
      <c r="H416" s="3">
        <v>64</v>
      </c>
      <c r="I416" s="8">
        <v>1193</v>
      </c>
      <c r="J416" s="3">
        <v>9.0500000000000007</v>
      </c>
      <c r="K416" s="3">
        <v>0.4</v>
      </c>
      <c r="L416" s="3">
        <v>3.5</v>
      </c>
      <c r="M416" s="3">
        <v>0.15</v>
      </c>
      <c r="N416" s="3">
        <v>0.22</v>
      </c>
      <c r="O416" s="3">
        <v>0.59</v>
      </c>
      <c r="P416" s="3">
        <v>4.45</v>
      </c>
      <c r="Q416" s="3">
        <v>2.46</v>
      </c>
      <c r="R416" s="3">
        <v>7.43</v>
      </c>
      <c r="S416" s="3">
        <v>62.45</v>
      </c>
      <c r="T416" s="3"/>
      <c r="U416" s="3">
        <v>468</v>
      </c>
      <c r="V416" s="3">
        <v>601</v>
      </c>
      <c r="W416" s="9">
        <v>5.55</v>
      </c>
      <c r="X416" s="3"/>
      <c r="Y416" s="2"/>
      <c r="Z416" s="2"/>
    </row>
    <row r="417" spans="1:26" ht="15.75" customHeight="1" x14ac:dyDescent="0.25">
      <c r="A417" s="7" t="s">
        <v>424</v>
      </c>
      <c r="B417" s="7">
        <v>416</v>
      </c>
      <c r="C417" s="3" t="s">
        <v>1</v>
      </c>
      <c r="D417" s="3"/>
      <c r="E417" s="3">
        <v>5.45</v>
      </c>
      <c r="F417" s="3">
        <v>-0.91</v>
      </c>
      <c r="G417" s="8">
        <v>8026500</v>
      </c>
      <c r="H417" s="8">
        <v>44377</v>
      </c>
      <c r="I417" s="8">
        <v>21160</v>
      </c>
      <c r="J417" s="3">
        <v>51.9</v>
      </c>
      <c r="K417" s="3">
        <v>3.87</v>
      </c>
      <c r="L417" s="3">
        <v>0.7</v>
      </c>
      <c r="M417" s="3"/>
      <c r="N417" s="3">
        <v>0.11</v>
      </c>
      <c r="O417" s="3">
        <v>6.56</v>
      </c>
      <c r="P417" s="3">
        <v>6.92</v>
      </c>
      <c r="Q417" s="3">
        <v>-7.0000000000000007E-2</v>
      </c>
      <c r="R417" s="3">
        <v>2.78</v>
      </c>
      <c r="S417" s="3">
        <v>48.29</v>
      </c>
      <c r="T417" s="3"/>
      <c r="U417" s="3">
        <v>751</v>
      </c>
      <c r="V417" s="3">
        <v>674</v>
      </c>
      <c r="W417" s="6">
        <v>2.8</v>
      </c>
      <c r="X417" s="3"/>
      <c r="Y417" s="2"/>
      <c r="Z417" s="2"/>
    </row>
    <row r="418" spans="1:26" ht="15.75" customHeight="1" x14ac:dyDescent="0.25">
      <c r="A418" s="7" t="s">
        <v>425</v>
      </c>
      <c r="B418" s="7">
        <v>417</v>
      </c>
      <c r="C418" s="3" t="s">
        <v>1</v>
      </c>
      <c r="D418" s="3"/>
      <c r="E418" s="3">
        <v>1.17</v>
      </c>
      <c r="F418" s="4">
        <v>-0.85</v>
      </c>
      <c r="G418" s="8">
        <v>282200</v>
      </c>
      <c r="H418" s="8">
        <v>333</v>
      </c>
      <c r="I418" s="8">
        <v>293</v>
      </c>
      <c r="J418" s="3"/>
      <c r="K418" s="3">
        <v>0.71</v>
      </c>
      <c r="L418" s="3">
        <v>1.35</v>
      </c>
      <c r="M418" s="3"/>
      <c r="N418" s="3">
        <v>0</v>
      </c>
      <c r="O418" s="3">
        <v>2.42</v>
      </c>
      <c r="P418" s="3">
        <v>-0.72</v>
      </c>
      <c r="Q418" s="3">
        <v>-0.36</v>
      </c>
      <c r="R418" s="3"/>
      <c r="S418" s="3">
        <v>34.69</v>
      </c>
      <c r="T418" s="3"/>
      <c r="U418" s="3"/>
      <c r="V418" s="3"/>
      <c r="W418" s="6"/>
      <c r="X418" s="3"/>
      <c r="Y418" s="2"/>
      <c r="Z418" s="2"/>
    </row>
    <row r="419" spans="1:26" ht="15.75" customHeight="1" x14ac:dyDescent="0.25">
      <c r="A419" s="7" t="s">
        <v>426</v>
      </c>
      <c r="B419" s="7">
        <v>418</v>
      </c>
      <c r="C419" s="3" t="s">
        <v>1</v>
      </c>
      <c r="D419" s="3"/>
      <c r="E419" s="3">
        <v>2.38</v>
      </c>
      <c r="F419" s="4">
        <v>-0.83</v>
      </c>
      <c r="G419" s="8">
        <v>428200</v>
      </c>
      <c r="H419" s="8">
        <v>1025</v>
      </c>
      <c r="I419" s="8">
        <v>6664</v>
      </c>
      <c r="J419" s="3">
        <v>21.88</v>
      </c>
      <c r="K419" s="3">
        <v>0.78</v>
      </c>
      <c r="L419" s="3">
        <v>0.44</v>
      </c>
      <c r="M419" s="3"/>
      <c r="N419" s="3">
        <v>0.11</v>
      </c>
      <c r="O419" s="3">
        <v>4</v>
      </c>
      <c r="P419" s="3">
        <v>3.52</v>
      </c>
      <c r="Q419" s="3">
        <v>-4.83</v>
      </c>
      <c r="R419" s="3">
        <v>8.33</v>
      </c>
      <c r="S419" s="3">
        <v>33.049999999999997</v>
      </c>
      <c r="T419" s="3"/>
      <c r="U419" s="3">
        <v>724</v>
      </c>
      <c r="V419" s="3">
        <v>671</v>
      </c>
      <c r="W419" s="9">
        <v>6.14</v>
      </c>
      <c r="X419" s="3"/>
      <c r="Y419" s="2"/>
      <c r="Z419" s="2"/>
    </row>
    <row r="420" spans="1:26" ht="15.75" customHeight="1" x14ac:dyDescent="0.25">
      <c r="A420" s="7" t="s">
        <v>427</v>
      </c>
      <c r="B420" s="7">
        <v>419</v>
      </c>
      <c r="C420" s="3" t="s">
        <v>1</v>
      </c>
      <c r="D420" s="3"/>
      <c r="E420" s="3">
        <v>0.79</v>
      </c>
      <c r="F420" s="4">
        <v>0</v>
      </c>
      <c r="G420" s="8">
        <v>874300</v>
      </c>
      <c r="H420" s="8">
        <v>691</v>
      </c>
      <c r="I420" s="8">
        <v>1076</v>
      </c>
      <c r="J420" s="3">
        <v>7.86</v>
      </c>
      <c r="K420" s="3">
        <v>0.42</v>
      </c>
      <c r="L420" s="3">
        <v>3.09</v>
      </c>
      <c r="M420" s="3">
        <v>7.0000000000000007E-2</v>
      </c>
      <c r="N420" s="3">
        <v>0.1</v>
      </c>
      <c r="O420" s="3">
        <v>3.19</v>
      </c>
      <c r="P420" s="3">
        <v>5.44</v>
      </c>
      <c r="Q420" s="3">
        <v>0.28000000000000003</v>
      </c>
      <c r="R420" s="3">
        <v>8.86</v>
      </c>
      <c r="S420" s="3">
        <v>66.53</v>
      </c>
      <c r="T420" s="3"/>
      <c r="U420" s="3">
        <v>415</v>
      </c>
      <c r="V420" s="3">
        <v>449</v>
      </c>
      <c r="W420" s="6">
        <v>0.11</v>
      </c>
      <c r="X420" s="3"/>
      <c r="Y420" s="2"/>
      <c r="Z420" s="2"/>
    </row>
    <row r="421" spans="1:26" ht="15.75" customHeight="1" x14ac:dyDescent="0.25">
      <c r="A421" s="7" t="s">
        <v>428</v>
      </c>
      <c r="B421" s="7">
        <v>420</v>
      </c>
      <c r="C421" s="3" t="s">
        <v>1</v>
      </c>
      <c r="D421" s="3"/>
      <c r="E421" s="3">
        <v>7.75</v>
      </c>
      <c r="F421" s="9">
        <v>1.31</v>
      </c>
      <c r="G421" s="8">
        <v>1658000</v>
      </c>
      <c r="H421" s="8">
        <v>12772</v>
      </c>
      <c r="I421" s="8">
        <v>4636</v>
      </c>
      <c r="J421" s="3">
        <v>14.35</v>
      </c>
      <c r="K421" s="3">
        <v>3.11</v>
      </c>
      <c r="L421" s="3">
        <v>0.61</v>
      </c>
      <c r="M421" s="3">
        <v>0.1</v>
      </c>
      <c r="N421" s="3">
        <v>0.54</v>
      </c>
      <c r="O421" s="3">
        <v>15.78</v>
      </c>
      <c r="P421" s="3">
        <v>19.77</v>
      </c>
      <c r="Q421" s="3">
        <v>8.8000000000000007</v>
      </c>
      <c r="R421" s="3">
        <v>9.98</v>
      </c>
      <c r="S421" s="3">
        <v>38.83</v>
      </c>
      <c r="T421" s="3"/>
      <c r="U421" s="3">
        <v>297</v>
      </c>
      <c r="V421" s="3">
        <v>267</v>
      </c>
      <c r="W421" s="9">
        <v>-2.23</v>
      </c>
      <c r="X421" s="3"/>
      <c r="Y421" s="2"/>
      <c r="Z421" s="2"/>
    </row>
    <row r="422" spans="1:26" ht="15.75" customHeight="1" x14ac:dyDescent="0.25">
      <c r="A422" s="7" t="s">
        <v>429</v>
      </c>
      <c r="B422" s="7">
        <v>421</v>
      </c>
      <c r="C422" s="3" t="s">
        <v>1</v>
      </c>
      <c r="D422" s="3"/>
      <c r="E422" s="3">
        <v>9</v>
      </c>
      <c r="F422" s="4">
        <v>0</v>
      </c>
      <c r="G422" s="8">
        <v>0</v>
      </c>
      <c r="H422" s="8">
        <v>0</v>
      </c>
      <c r="I422" s="8">
        <v>911</v>
      </c>
      <c r="J422" s="3">
        <v>9.6999999999999993</v>
      </c>
      <c r="K422" s="3">
        <v>0.64</v>
      </c>
      <c r="L422" s="3">
        <v>0.62</v>
      </c>
      <c r="M422" s="3"/>
      <c r="N422" s="3">
        <v>0.93</v>
      </c>
      <c r="O422" s="3">
        <v>6.23</v>
      </c>
      <c r="P422" s="3">
        <v>6.72</v>
      </c>
      <c r="Q422" s="3">
        <v>2.2799999999999998</v>
      </c>
      <c r="R422" s="3">
        <v>5.59</v>
      </c>
      <c r="S422" s="3">
        <v>20.72</v>
      </c>
      <c r="T422" s="3"/>
      <c r="U422" s="3">
        <v>435</v>
      </c>
      <c r="V422" s="3">
        <v>370</v>
      </c>
      <c r="W422" s="4">
        <v>-0.52</v>
      </c>
      <c r="X422" s="3"/>
      <c r="Y422" s="2"/>
      <c r="Z422" s="2"/>
    </row>
    <row r="423" spans="1:26" ht="15.75" customHeight="1" x14ac:dyDescent="0.25">
      <c r="A423" s="7" t="s">
        <v>430</v>
      </c>
      <c r="B423" s="7">
        <v>422</v>
      </c>
      <c r="C423" s="3" t="s">
        <v>1</v>
      </c>
      <c r="D423" s="3" t="s">
        <v>102</v>
      </c>
      <c r="E423" s="3">
        <v>0.09</v>
      </c>
      <c r="F423" s="9">
        <v>0</v>
      </c>
      <c r="G423" s="8">
        <v>0</v>
      </c>
      <c r="H423" s="3">
        <v>0</v>
      </c>
      <c r="I423" s="3">
        <v>766</v>
      </c>
      <c r="J423" s="3"/>
      <c r="K423" s="3">
        <v>0.17</v>
      </c>
      <c r="L423" s="3">
        <v>0.1</v>
      </c>
      <c r="M423" s="3"/>
      <c r="N423" s="3">
        <v>0</v>
      </c>
      <c r="O423" s="3">
        <v>-12.76</v>
      </c>
      <c r="P423" s="3">
        <v>-14.96</v>
      </c>
      <c r="Q423" s="3">
        <v>-259.77999999999997</v>
      </c>
      <c r="R423" s="3"/>
      <c r="S423" s="3">
        <v>99.77</v>
      </c>
      <c r="T423" s="3"/>
      <c r="U423" s="3"/>
      <c r="V423" s="3"/>
      <c r="W423" s="4"/>
      <c r="X423" s="3"/>
      <c r="Y423" s="2"/>
      <c r="Z423" s="2"/>
    </row>
    <row r="424" spans="1:26" ht="15.75" customHeight="1" x14ac:dyDescent="0.25">
      <c r="A424" s="7" t="s">
        <v>431</v>
      </c>
      <c r="B424" s="7">
        <v>423</v>
      </c>
      <c r="C424" s="3" t="s">
        <v>5</v>
      </c>
      <c r="D424" s="3"/>
      <c r="E424" s="3">
        <v>2.04</v>
      </c>
      <c r="F424" s="3">
        <v>0.99</v>
      </c>
      <c r="G424" s="8">
        <v>858200</v>
      </c>
      <c r="H424" s="8">
        <v>1753</v>
      </c>
      <c r="I424" s="8">
        <v>1239</v>
      </c>
      <c r="J424" s="3">
        <v>20.76</v>
      </c>
      <c r="K424" s="3">
        <v>0.91</v>
      </c>
      <c r="L424" s="3">
        <v>1.74</v>
      </c>
      <c r="M424" s="3"/>
      <c r="N424" s="3">
        <v>0.1</v>
      </c>
      <c r="O424" s="3">
        <v>3.86</v>
      </c>
      <c r="P424" s="3">
        <v>4.38</v>
      </c>
      <c r="Q424" s="3">
        <v>2.1</v>
      </c>
      <c r="R424" s="3">
        <v>3.69</v>
      </c>
      <c r="S424" s="3">
        <v>42.84</v>
      </c>
      <c r="T424" s="3"/>
      <c r="U424" s="3">
        <v>688</v>
      </c>
      <c r="V424" s="3">
        <v>669</v>
      </c>
      <c r="W424" s="9">
        <v>0.43</v>
      </c>
      <c r="X424" s="3"/>
      <c r="Y424" s="2"/>
      <c r="Z424" s="2"/>
    </row>
    <row r="425" spans="1:26" ht="15.75" customHeight="1" x14ac:dyDescent="0.25">
      <c r="A425" s="7" t="s">
        <v>432</v>
      </c>
      <c r="B425" s="7">
        <v>424</v>
      </c>
      <c r="C425" s="3" t="s">
        <v>1</v>
      </c>
      <c r="D425" s="3" t="s">
        <v>17</v>
      </c>
      <c r="E425" s="3">
        <v>1.25</v>
      </c>
      <c r="F425" s="4">
        <v>0</v>
      </c>
      <c r="G425" s="8">
        <v>0</v>
      </c>
      <c r="H425" s="8">
        <v>0</v>
      </c>
      <c r="I425" s="8">
        <v>625</v>
      </c>
      <c r="J425" s="3"/>
      <c r="K425" s="3">
        <v>5.68</v>
      </c>
      <c r="L425" s="3">
        <v>17.899999999999999</v>
      </c>
      <c r="M425" s="3"/>
      <c r="N425" s="3">
        <v>0</v>
      </c>
      <c r="O425" s="3">
        <v>-21.06</v>
      </c>
      <c r="P425" s="3">
        <v>-208.09</v>
      </c>
      <c r="Q425" s="3">
        <v>-89.69</v>
      </c>
      <c r="R425" s="3"/>
      <c r="S425" s="3">
        <v>30.5</v>
      </c>
      <c r="T425" s="3"/>
      <c r="U425" s="3"/>
      <c r="V425" s="3"/>
      <c r="W425" s="9"/>
      <c r="X425" s="3"/>
      <c r="Y425" s="2"/>
      <c r="Z425" s="2"/>
    </row>
    <row r="426" spans="1:26" ht="15.75" customHeight="1" x14ac:dyDescent="0.25">
      <c r="A426" s="7" t="s">
        <v>433</v>
      </c>
      <c r="B426" s="7">
        <v>425</v>
      </c>
      <c r="C426" s="3" t="s">
        <v>1</v>
      </c>
      <c r="D426" s="3"/>
      <c r="E426" s="3">
        <v>0.69</v>
      </c>
      <c r="F426" s="9">
        <v>-4.17</v>
      </c>
      <c r="G426" s="8">
        <v>38100</v>
      </c>
      <c r="H426" s="3">
        <v>27</v>
      </c>
      <c r="I426" s="3">
        <v>291</v>
      </c>
      <c r="J426" s="3"/>
      <c r="K426" s="3">
        <v>0.34</v>
      </c>
      <c r="L426" s="3">
        <v>0.78</v>
      </c>
      <c r="M426" s="3">
        <v>0.02</v>
      </c>
      <c r="N426" s="3">
        <v>0</v>
      </c>
      <c r="O426" s="3">
        <v>0.41</v>
      </c>
      <c r="P426" s="3">
        <v>-0.37</v>
      </c>
      <c r="Q426" s="3">
        <v>0.31</v>
      </c>
      <c r="R426" s="3">
        <v>2.5</v>
      </c>
      <c r="S426" s="3">
        <v>32.78</v>
      </c>
      <c r="T426" s="3"/>
      <c r="U426" s="3"/>
      <c r="V426" s="3"/>
      <c r="W426" s="9"/>
      <c r="X426" s="3"/>
      <c r="Y426" s="2"/>
      <c r="Z426" s="2"/>
    </row>
    <row r="427" spans="1:26" ht="15.75" customHeight="1" x14ac:dyDescent="0.25">
      <c r="A427" s="7" t="s">
        <v>434</v>
      </c>
      <c r="B427" s="7">
        <v>426</v>
      </c>
      <c r="C427" s="3" t="s">
        <v>5</v>
      </c>
      <c r="D427" s="3"/>
      <c r="E427" s="3">
        <v>2.04</v>
      </c>
      <c r="F427" s="4">
        <v>-1.92</v>
      </c>
      <c r="G427" s="8">
        <v>193700</v>
      </c>
      <c r="H427" s="3">
        <v>395</v>
      </c>
      <c r="I427" s="3">
        <v>612</v>
      </c>
      <c r="J427" s="3">
        <v>6.75</v>
      </c>
      <c r="K427" s="3">
        <v>0.63</v>
      </c>
      <c r="L427" s="3">
        <v>0.5</v>
      </c>
      <c r="M427" s="3"/>
      <c r="N427" s="3">
        <v>0.3</v>
      </c>
      <c r="O427" s="3">
        <v>8.39</v>
      </c>
      <c r="P427" s="3">
        <v>9.4499999999999993</v>
      </c>
      <c r="Q427" s="3">
        <v>2.33</v>
      </c>
      <c r="R427" s="3">
        <v>9.6199999999999992</v>
      </c>
      <c r="S427" s="3">
        <v>39.64</v>
      </c>
      <c r="T427" s="3"/>
      <c r="U427" s="3">
        <v>285</v>
      </c>
      <c r="V427" s="3">
        <v>210</v>
      </c>
      <c r="W427" s="9">
        <v>0.52</v>
      </c>
      <c r="X427" s="3"/>
      <c r="Y427" s="2"/>
      <c r="Z427" s="2"/>
    </row>
    <row r="428" spans="1:26" ht="15.75" customHeight="1" x14ac:dyDescent="0.25">
      <c r="A428" s="7" t="s">
        <v>435</v>
      </c>
      <c r="B428" s="7">
        <v>427</v>
      </c>
      <c r="C428" s="3" t="s">
        <v>1</v>
      </c>
      <c r="D428" s="3" t="s">
        <v>436</v>
      </c>
      <c r="E428" s="3">
        <v>0.33</v>
      </c>
      <c r="F428" s="4">
        <v>-2.94</v>
      </c>
      <c r="G428" s="8">
        <v>304000</v>
      </c>
      <c r="H428" s="8">
        <v>101</v>
      </c>
      <c r="I428" s="3">
        <v>227</v>
      </c>
      <c r="J428" s="3"/>
      <c r="K428" s="3">
        <v>0.63</v>
      </c>
      <c r="L428" s="3">
        <v>5.66</v>
      </c>
      <c r="M428" s="3"/>
      <c r="N428" s="3">
        <v>0</v>
      </c>
      <c r="O428" s="3">
        <v>-50.06</v>
      </c>
      <c r="P428" s="3">
        <v>-272.26</v>
      </c>
      <c r="Q428" s="3">
        <v>-6.08</v>
      </c>
      <c r="R428" s="3"/>
      <c r="S428" s="3">
        <v>69.489999999999995</v>
      </c>
      <c r="T428" s="3"/>
      <c r="U428" s="3"/>
      <c r="V428" s="3"/>
      <c r="W428" s="9"/>
      <c r="X428" s="3"/>
      <c r="Y428" s="2"/>
      <c r="Z428" s="2"/>
    </row>
    <row r="429" spans="1:26" ht="15.75" customHeight="1" x14ac:dyDescent="0.25">
      <c r="A429" s="7" t="s">
        <v>437</v>
      </c>
      <c r="B429" s="7">
        <v>428</v>
      </c>
      <c r="C429" s="3" t="s">
        <v>1</v>
      </c>
      <c r="D429" s="3"/>
      <c r="E429" s="3">
        <v>0.36</v>
      </c>
      <c r="F429" s="4">
        <v>-2.7</v>
      </c>
      <c r="G429" s="8">
        <v>89600</v>
      </c>
      <c r="H429" s="3">
        <v>33</v>
      </c>
      <c r="I429" s="3">
        <v>310</v>
      </c>
      <c r="J429" s="3"/>
      <c r="K429" s="3">
        <v>1.06</v>
      </c>
      <c r="L429" s="3">
        <v>1.1200000000000001</v>
      </c>
      <c r="M429" s="3"/>
      <c r="N429" s="3">
        <v>0</v>
      </c>
      <c r="O429" s="3">
        <v>-3.66</v>
      </c>
      <c r="P429" s="3">
        <v>-7.39</v>
      </c>
      <c r="Q429" s="3">
        <v>-10.039999999999999</v>
      </c>
      <c r="R429" s="3"/>
      <c r="S429" s="3">
        <v>57.55</v>
      </c>
      <c r="T429" s="3"/>
      <c r="U429" s="3"/>
      <c r="V429" s="3"/>
      <c r="W429" s="9"/>
      <c r="X429" s="3"/>
      <c r="Y429" s="2"/>
      <c r="Z429" s="2"/>
    </row>
    <row r="430" spans="1:26" ht="15.75" customHeight="1" x14ac:dyDescent="0.25">
      <c r="A430" s="7" t="s">
        <v>438</v>
      </c>
      <c r="B430" s="7">
        <v>429</v>
      </c>
      <c r="C430" s="3" t="s">
        <v>5</v>
      </c>
      <c r="D430" s="3"/>
      <c r="E430" s="3">
        <v>6.6</v>
      </c>
      <c r="F430" s="4">
        <v>0</v>
      </c>
      <c r="G430" s="8">
        <v>205400</v>
      </c>
      <c r="H430" s="8">
        <v>1357</v>
      </c>
      <c r="I430" s="8">
        <v>5190</v>
      </c>
      <c r="J430" s="3">
        <v>24.55</v>
      </c>
      <c r="K430" s="3">
        <v>1.3</v>
      </c>
      <c r="L430" s="3">
        <v>0.14000000000000001</v>
      </c>
      <c r="M430" s="3"/>
      <c r="N430" s="3">
        <v>0.27</v>
      </c>
      <c r="O430" s="3">
        <v>5.56</v>
      </c>
      <c r="P430" s="3">
        <v>5.38</v>
      </c>
      <c r="Q430" s="3">
        <v>4.09</v>
      </c>
      <c r="R430" s="3">
        <v>2.12</v>
      </c>
      <c r="S430" s="3">
        <v>58.66</v>
      </c>
      <c r="T430" s="3"/>
      <c r="U430" s="3">
        <v>695</v>
      </c>
      <c r="V430" s="3">
        <v>626</v>
      </c>
      <c r="W430" s="9">
        <v>0.3</v>
      </c>
      <c r="X430" s="3"/>
      <c r="Y430" s="2"/>
      <c r="Z430" s="2"/>
    </row>
    <row r="431" spans="1:26" ht="15.75" customHeight="1" x14ac:dyDescent="0.25">
      <c r="A431" s="7" t="s">
        <v>439</v>
      </c>
      <c r="B431" s="7">
        <v>430</v>
      </c>
      <c r="C431" s="3" t="s">
        <v>1</v>
      </c>
      <c r="D431" s="3"/>
      <c r="E431" s="3">
        <v>7.35</v>
      </c>
      <c r="F431" s="4">
        <v>0</v>
      </c>
      <c r="G431" s="8">
        <v>1000</v>
      </c>
      <c r="H431" s="8">
        <v>7</v>
      </c>
      <c r="I431" s="8">
        <v>444</v>
      </c>
      <c r="J431" s="3">
        <v>14.74</v>
      </c>
      <c r="K431" s="3">
        <v>0.53</v>
      </c>
      <c r="L431" s="3">
        <v>0.35</v>
      </c>
      <c r="M431" s="3">
        <v>0.6</v>
      </c>
      <c r="N431" s="3">
        <v>0.5</v>
      </c>
      <c r="O431" s="3">
        <v>3.06</v>
      </c>
      <c r="P431" s="3">
        <v>3.48</v>
      </c>
      <c r="Q431" s="3">
        <v>-2.56</v>
      </c>
      <c r="R431" s="3">
        <v>8.16</v>
      </c>
      <c r="S431" s="3">
        <v>58.38</v>
      </c>
      <c r="T431" s="3"/>
      <c r="U431" s="3">
        <v>629</v>
      </c>
      <c r="V431" s="3">
        <v>622</v>
      </c>
      <c r="W431" s="9">
        <v>-1.27</v>
      </c>
      <c r="X431" s="3"/>
      <c r="Y431" s="2"/>
      <c r="Z431" s="2"/>
    </row>
    <row r="432" spans="1:26" ht="15.75" customHeight="1" x14ac:dyDescent="0.25">
      <c r="A432" s="7" t="s">
        <v>440</v>
      </c>
      <c r="B432" s="7">
        <v>431</v>
      </c>
      <c r="C432" s="3" t="s">
        <v>1</v>
      </c>
      <c r="D432" s="3"/>
      <c r="E432" s="3">
        <v>6.45</v>
      </c>
      <c r="F432" s="4">
        <v>0.78</v>
      </c>
      <c r="G432" s="8">
        <v>69100</v>
      </c>
      <c r="H432" s="3">
        <v>443</v>
      </c>
      <c r="I432" s="8">
        <v>1991</v>
      </c>
      <c r="J432" s="3">
        <v>10.32</v>
      </c>
      <c r="K432" s="3">
        <v>0.95</v>
      </c>
      <c r="L432" s="3">
        <v>1.85</v>
      </c>
      <c r="M432" s="3">
        <v>0.6</v>
      </c>
      <c r="N432" s="3">
        <v>0.63</v>
      </c>
      <c r="O432" s="3">
        <v>4.57</v>
      </c>
      <c r="P432" s="3">
        <v>9.07</v>
      </c>
      <c r="Q432" s="3">
        <v>3.55</v>
      </c>
      <c r="R432" s="3">
        <v>12.5</v>
      </c>
      <c r="S432" s="3">
        <v>68.52</v>
      </c>
      <c r="T432" s="3"/>
      <c r="U432" s="3">
        <v>389</v>
      </c>
      <c r="V432" s="3">
        <v>465</v>
      </c>
      <c r="W432" s="4">
        <v>0.55000000000000004</v>
      </c>
      <c r="X432" s="3"/>
      <c r="Y432" s="2"/>
      <c r="Z432" s="2"/>
    </row>
    <row r="433" spans="1:26" ht="15.75" customHeight="1" x14ac:dyDescent="0.25">
      <c r="A433" s="7" t="s">
        <v>441</v>
      </c>
      <c r="B433" s="7">
        <v>432</v>
      </c>
      <c r="C433" s="3" t="s">
        <v>5</v>
      </c>
      <c r="D433" s="3"/>
      <c r="E433" s="3">
        <v>0.89</v>
      </c>
      <c r="F433" s="4">
        <v>-1.1100000000000001</v>
      </c>
      <c r="G433" s="8">
        <v>5100</v>
      </c>
      <c r="H433" s="3">
        <v>4</v>
      </c>
      <c r="I433" s="8">
        <v>299</v>
      </c>
      <c r="J433" s="3"/>
      <c r="K433" s="3">
        <v>0.68</v>
      </c>
      <c r="L433" s="3">
        <v>0.23</v>
      </c>
      <c r="M433" s="3"/>
      <c r="N433" s="3">
        <v>0</v>
      </c>
      <c r="O433" s="3">
        <v>-3.8</v>
      </c>
      <c r="P433" s="3">
        <v>-5.0999999999999996</v>
      </c>
      <c r="Q433" s="3">
        <v>-31.41</v>
      </c>
      <c r="R433" s="3"/>
      <c r="S433" s="3">
        <v>57.05</v>
      </c>
      <c r="T433" s="3"/>
      <c r="U433" s="3"/>
      <c r="V433" s="3"/>
      <c r="W433" s="9"/>
      <c r="X433" s="3"/>
      <c r="Y433" s="2"/>
      <c r="Z433" s="2"/>
    </row>
    <row r="434" spans="1:26" ht="15.75" customHeight="1" x14ac:dyDescent="0.25">
      <c r="A434" s="7" t="s">
        <v>442</v>
      </c>
      <c r="B434" s="7">
        <v>433</v>
      </c>
      <c r="C434" s="3" t="s">
        <v>1</v>
      </c>
      <c r="D434" s="3"/>
      <c r="E434" s="3">
        <v>10.8</v>
      </c>
      <c r="F434" s="9">
        <v>-1.82</v>
      </c>
      <c r="G434" s="8">
        <v>600</v>
      </c>
      <c r="H434" s="3">
        <v>6</v>
      </c>
      <c r="I434" s="8">
        <v>6480</v>
      </c>
      <c r="J434" s="3">
        <v>15.77</v>
      </c>
      <c r="K434" s="3">
        <v>1.06</v>
      </c>
      <c r="L434" s="3">
        <v>0.33</v>
      </c>
      <c r="M434" s="3"/>
      <c r="N434" s="3">
        <v>0.68</v>
      </c>
      <c r="O434" s="3">
        <v>4.13</v>
      </c>
      <c r="P434" s="3">
        <v>5.33</v>
      </c>
      <c r="Q434" s="3">
        <v>18.670000000000002</v>
      </c>
      <c r="R434" s="3">
        <v>5.91</v>
      </c>
      <c r="S434" s="3">
        <v>5.74</v>
      </c>
      <c r="T434" s="3"/>
      <c r="U434" s="3">
        <v>597</v>
      </c>
      <c r="V434" s="3">
        <v>582</v>
      </c>
      <c r="W434" s="9">
        <v>3.1</v>
      </c>
      <c r="X434" s="3"/>
      <c r="Y434" s="2"/>
      <c r="Z434" s="2"/>
    </row>
    <row r="435" spans="1:26" ht="15.75" customHeight="1" x14ac:dyDescent="0.25">
      <c r="A435" s="7" t="s">
        <v>443</v>
      </c>
      <c r="B435" s="7">
        <v>434</v>
      </c>
      <c r="C435" s="3" t="s">
        <v>1</v>
      </c>
      <c r="D435" s="3"/>
      <c r="E435" s="3">
        <v>0.54</v>
      </c>
      <c r="F435" s="4">
        <v>0</v>
      </c>
      <c r="G435" s="8">
        <v>15809700</v>
      </c>
      <c r="H435" s="8">
        <v>8549</v>
      </c>
      <c r="I435" s="8">
        <v>9190</v>
      </c>
      <c r="J435" s="3">
        <v>19.510000000000002</v>
      </c>
      <c r="K435" s="3">
        <v>3.6</v>
      </c>
      <c r="L435" s="3">
        <v>1.1200000000000001</v>
      </c>
      <c r="M435" s="3"/>
      <c r="N435" s="3">
        <v>0.03</v>
      </c>
      <c r="O435" s="3">
        <v>17.73</v>
      </c>
      <c r="P435" s="3">
        <v>35.93</v>
      </c>
      <c r="Q435" s="3">
        <v>47.1</v>
      </c>
      <c r="R435" s="3"/>
      <c r="S435" s="3">
        <v>15.29</v>
      </c>
      <c r="T435" s="3"/>
      <c r="U435" s="3">
        <v>311</v>
      </c>
      <c r="V435" s="3">
        <v>333</v>
      </c>
      <c r="W435" s="6">
        <v>-3.14</v>
      </c>
      <c r="X435" s="3"/>
      <c r="Y435" s="2"/>
      <c r="Z435" s="2"/>
    </row>
    <row r="436" spans="1:26" ht="15.75" customHeight="1" x14ac:dyDescent="0.25">
      <c r="A436" s="7" t="s">
        <v>444</v>
      </c>
      <c r="B436" s="7">
        <v>435</v>
      </c>
      <c r="C436" s="3" t="s">
        <v>5</v>
      </c>
      <c r="D436" s="3"/>
      <c r="E436" s="3">
        <v>1.61</v>
      </c>
      <c r="F436" s="4">
        <v>0</v>
      </c>
      <c r="G436" s="8">
        <v>1476800</v>
      </c>
      <c r="H436" s="8">
        <v>2378</v>
      </c>
      <c r="I436" s="8">
        <v>1964</v>
      </c>
      <c r="J436" s="3">
        <v>10.7</v>
      </c>
      <c r="K436" s="3">
        <v>0.44</v>
      </c>
      <c r="L436" s="3">
        <v>1.2</v>
      </c>
      <c r="M436" s="3">
        <v>0.03</v>
      </c>
      <c r="N436" s="3">
        <v>0.15</v>
      </c>
      <c r="O436" s="3">
        <v>3.09</v>
      </c>
      <c r="P436" s="3">
        <v>4.2</v>
      </c>
      <c r="Q436" s="3">
        <v>10.31</v>
      </c>
      <c r="R436" s="3">
        <v>1.86</v>
      </c>
      <c r="S436" s="3">
        <v>46.6</v>
      </c>
      <c r="T436" s="3"/>
      <c r="U436" s="3">
        <v>524</v>
      </c>
      <c r="V436" s="3">
        <v>535</v>
      </c>
      <c r="W436" s="4">
        <v>0.22</v>
      </c>
      <c r="X436" s="3"/>
      <c r="Y436" s="2"/>
      <c r="Z436" s="2"/>
    </row>
    <row r="437" spans="1:26" ht="15.75" customHeight="1" x14ac:dyDescent="0.25">
      <c r="A437" s="7" t="s">
        <v>445</v>
      </c>
      <c r="B437" s="7">
        <v>436</v>
      </c>
      <c r="C437" s="3" t="s">
        <v>1</v>
      </c>
      <c r="D437" s="3"/>
      <c r="E437" s="3">
        <v>2.7</v>
      </c>
      <c r="F437" s="3">
        <v>0</v>
      </c>
      <c r="G437" s="8">
        <v>1187000</v>
      </c>
      <c r="H437" s="8">
        <v>3195</v>
      </c>
      <c r="I437" s="8">
        <v>9348</v>
      </c>
      <c r="J437" s="3"/>
      <c r="K437" s="3">
        <v>1.1000000000000001</v>
      </c>
      <c r="L437" s="3">
        <v>0.67</v>
      </c>
      <c r="M437" s="3"/>
      <c r="N437" s="3">
        <v>0</v>
      </c>
      <c r="O437" s="3">
        <v>-1.02</v>
      </c>
      <c r="P437" s="3">
        <v>-3.57</v>
      </c>
      <c r="Q437" s="3">
        <v>-22.76</v>
      </c>
      <c r="R437" s="3"/>
      <c r="S437" s="3">
        <v>11.7</v>
      </c>
      <c r="T437" s="3"/>
      <c r="U437" s="3"/>
      <c r="V437" s="3"/>
      <c r="W437" s="9"/>
      <c r="X437" s="3"/>
      <c r="Y437" s="2"/>
      <c r="Z437" s="2"/>
    </row>
    <row r="438" spans="1:26" ht="15.75" customHeight="1" x14ac:dyDescent="0.25">
      <c r="A438" s="7" t="s">
        <v>446</v>
      </c>
      <c r="B438" s="7">
        <v>437</v>
      </c>
      <c r="C438" s="3" t="s">
        <v>5</v>
      </c>
      <c r="D438" s="3"/>
      <c r="E438" s="3">
        <v>8.75</v>
      </c>
      <c r="F438" s="4">
        <v>-1.1299999999999999</v>
      </c>
      <c r="G438" s="8">
        <v>11153300</v>
      </c>
      <c r="H438" s="8">
        <v>98755</v>
      </c>
      <c r="I438" s="8">
        <v>21875</v>
      </c>
      <c r="J438" s="3">
        <v>17.829999999999998</v>
      </c>
      <c r="K438" s="3">
        <v>3</v>
      </c>
      <c r="L438" s="3">
        <v>0.76</v>
      </c>
      <c r="M438" s="3">
        <v>0.14000000000000001</v>
      </c>
      <c r="N438" s="3">
        <v>0.49</v>
      </c>
      <c r="O438" s="3">
        <v>13.54</v>
      </c>
      <c r="P438" s="3">
        <v>17.559999999999999</v>
      </c>
      <c r="Q438" s="3">
        <v>22.94</v>
      </c>
      <c r="R438" s="3">
        <v>2.2599999999999998</v>
      </c>
      <c r="S438" s="3">
        <v>29.39</v>
      </c>
      <c r="T438" s="3"/>
      <c r="U438" s="3">
        <v>373</v>
      </c>
      <c r="V438" s="3">
        <v>341</v>
      </c>
      <c r="W438" s="9">
        <v>3.06</v>
      </c>
      <c r="X438" s="3"/>
      <c r="Y438" s="2"/>
      <c r="Z438" s="2"/>
    </row>
    <row r="439" spans="1:26" ht="15.75" customHeight="1" x14ac:dyDescent="0.25">
      <c r="A439" s="7" t="s">
        <v>447</v>
      </c>
      <c r="B439" s="7">
        <v>438</v>
      </c>
      <c r="C439" s="3" t="s">
        <v>1</v>
      </c>
      <c r="D439" s="3" t="s">
        <v>6</v>
      </c>
      <c r="E439" s="3">
        <v>0.35</v>
      </c>
      <c r="F439" s="4">
        <v>0</v>
      </c>
      <c r="G439" s="8">
        <v>0</v>
      </c>
      <c r="H439" s="8">
        <v>0</v>
      </c>
      <c r="I439" s="8">
        <v>709</v>
      </c>
      <c r="J439" s="3"/>
      <c r="K439" s="3">
        <v>2.06</v>
      </c>
      <c r="L439" s="3">
        <v>0.38</v>
      </c>
      <c r="M439" s="3"/>
      <c r="N439" s="3">
        <v>0</v>
      </c>
      <c r="O439" s="3">
        <v>16.61</v>
      </c>
      <c r="P439" s="3">
        <v>22.38</v>
      </c>
      <c r="Q439" s="3">
        <v>-3.76</v>
      </c>
      <c r="R439" s="3"/>
      <c r="S439" s="3">
        <v>64.790000000000006</v>
      </c>
      <c r="T439" s="3"/>
      <c r="U439" s="3"/>
      <c r="V439" s="3"/>
      <c r="W439" s="6"/>
      <c r="X439" s="3"/>
      <c r="Y439" s="2"/>
      <c r="Z439" s="2"/>
    </row>
    <row r="440" spans="1:26" ht="15.75" customHeight="1" x14ac:dyDescent="0.25">
      <c r="A440" s="7" t="s">
        <v>448</v>
      </c>
      <c r="B440" s="7">
        <v>439</v>
      </c>
      <c r="C440" s="3" t="s">
        <v>5</v>
      </c>
      <c r="D440" s="3"/>
      <c r="E440" s="3">
        <v>0.9</v>
      </c>
      <c r="F440" s="3">
        <v>0</v>
      </c>
      <c r="G440" s="8">
        <v>8900</v>
      </c>
      <c r="H440" s="3">
        <v>8</v>
      </c>
      <c r="I440" s="3">
        <v>577</v>
      </c>
      <c r="J440" s="3"/>
      <c r="K440" s="3">
        <v>0.83</v>
      </c>
      <c r="L440" s="3">
        <v>1.65</v>
      </c>
      <c r="M440" s="3"/>
      <c r="N440" s="3">
        <v>0</v>
      </c>
      <c r="O440" s="3">
        <v>-2.25</v>
      </c>
      <c r="P440" s="3">
        <v>-5.59</v>
      </c>
      <c r="Q440" s="3">
        <v>-311.91000000000003</v>
      </c>
      <c r="R440" s="3"/>
      <c r="S440" s="3">
        <v>19.84</v>
      </c>
      <c r="T440" s="3"/>
      <c r="U440" s="3"/>
      <c r="V440" s="3"/>
      <c r="W440" s="9"/>
      <c r="X440" s="3"/>
      <c r="Y440" s="2"/>
      <c r="Z440" s="2"/>
    </row>
    <row r="441" spans="1:26" ht="15.75" customHeight="1" x14ac:dyDescent="0.25">
      <c r="A441" s="7" t="s">
        <v>449</v>
      </c>
      <c r="B441" s="7">
        <v>440</v>
      </c>
      <c r="C441" s="3" t="s">
        <v>1</v>
      </c>
      <c r="D441" s="3"/>
      <c r="E441" s="3">
        <v>11.2</v>
      </c>
      <c r="F441" s="4">
        <v>-0.88</v>
      </c>
      <c r="G441" s="8">
        <v>425300</v>
      </c>
      <c r="H441" s="8">
        <v>4773</v>
      </c>
      <c r="I441" s="8">
        <v>24511</v>
      </c>
      <c r="J441" s="3">
        <v>6.01</v>
      </c>
      <c r="K441" s="3">
        <v>0.57999999999999996</v>
      </c>
      <c r="L441" s="3">
        <v>1</v>
      </c>
      <c r="M441" s="3">
        <v>0.31</v>
      </c>
      <c r="N441" s="3">
        <v>1.86</v>
      </c>
      <c r="O441" s="3">
        <v>6.8</v>
      </c>
      <c r="P441" s="3">
        <v>9.7200000000000006</v>
      </c>
      <c r="Q441" s="3">
        <v>9.99</v>
      </c>
      <c r="R441" s="3">
        <v>13.72</v>
      </c>
      <c r="S441" s="3">
        <v>28.26</v>
      </c>
      <c r="T441" s="3"/>
      <c r="U441" s="3">
        <v>267</v>
      </c>
      <c r="V441" s="3">
        <v>253</v>
      </c>
      <c r="W441" s="9">
        <v>-2.0499999999999998</v>
      </c>
      <c r="X441" s="3"/>
      <c r="Y441" s="2"/>
      <c r="Z441" s="2"/>
    </row>
    <row r="442" spans="1:26" ht="15.75" customHeight="1" x14ac:dyDescent="0.25">
      <c r="A442" s="7" t="s">
        <v>450</v>
      </c>
      <c r="B442" s="7">
        <v>441</v>
      </c>
      <c r="C442" s="3" t="s">
        <v>1</v>
      </c>
      <c r="D442" s="3"/>
      <c r="E442" s="3">
        <v>4.38</v>
      </c>
      <c r="F442" s="9">
        <v>2.34</v>
      </c>
      <c r="G442" s="8">
        <v>10837600</v>
      </c>
      <c r="H442" s="8">
        <v>48037</v>
      </c>
      <c r="I442" s="8">
        <v>6830</v>
      </c>
      <c r="J442" s="3"/>
      <c r="K442" s="3">
        <v>0.66</v>
      </c>
      <c r="L442" s="3">
        <v>1.26</v>
      </c>
      <c r="M442" s="3"/>
      <c r="N442" s="3">
        <v>0</v>
      </c>
      <c r="O442" s="3">
        <v>-2.58</v>
      </c>
      <c r="P442" s="3">
        <v>-11.75</v>
      </c>
      <c r="Q442" s="3">
        <v>-73.56</v>
      </c>
      <c r="R442" s="3"/>
      <c r="S442" s="3">
        <v>46.81</v>
      </c>
      <c r="T442" s="3"/>
      <c r="U442" s="3"/>
      <c r="V442" s="3"/>
      <c r="W442" s="4"/>
      <c r="X442" s="3"/>
      <c r="Y442" s="2"/>
      <c r="Z442" s="2"/>
    </row>
    <row r="443" spans="1:26" ht="15.75" customHeight="1" x14ac:dyDescent="0.25">
      <c r="A443" s="7" t="s">
        <v>451</v>
      </c>
      <c r="B443" s="7">
        <v>442</v>
      </c>
      <c r="C443" s="3" t="s">
        <v>1</v>
      </c>
      <c r="D443" s="3"/>
      <c r="E443" s="3">
        <v>1.58</v>
      </c>
      <c r="F443" s="4">
        <v>2.6</v>
      </c>
      <c r="G443" s="8">
        <v>9145600</v>
      </c>
      <c r="H443" s="8">
        <v>14700</v>
      </c>
      <c r="I443" s="8">
        <v>3748</v>
      </c>
      <c r="J443" s="3">
        <v>1.89</v>
      </c>
      <c r="K443" s="3">
        <v>0.66</v>
      </c>
      <c r="L443" s="3">
        <v>0.61</v>
      </c>
      <c r="M443" s="3">
        <v>0.01</v>
      </c>
      <c r="N443" s="3">
        <v>0.84</v>
      </c>
      <c r="O443" s="3">
        <v>27.95</v>
      </c>
      <c r="P443" s="3">
        <v>45.35</v>
      </c>
      <c r="Q443" s="3">
        <v>-95.9</v>
      </c>
      <c r="R443" s="3">
        <v>3.25</v>
      </c>
      <c r="S443" s="3">
        <v>55.56</v>
      </c>
      <c r="T443" s="3"/>
      <c r="U443" s="3">
        <v>7</v>
      </c>
      <c r="V443" s="3">
        <v>7</v>
      </c>
      <c r="W443" s="9"/>
      <c r="X443" s="3"/>
      <c r="Y443" s="2"/>
      <c r="Z443" s="2"/>
    </row>
    <row r="444" spans="1:26" ht="15.75" customHeight="1" x14ac:dyDescent="0.25">
      <c r="A444" s="7" t="s">
        <v>452</v>
      </c>
      <c r="B444" s="7">
        <v>443</v>
      </c>
      <c r="C444" s="3" t="s">
        <v>1</v>
      </c>
      <c r="D444" s="3"/>
      <c r="E444" s="3">
        <v>5.05</v>
      </c>
      <c r="F444" s="4">
        <v>1</v>
      </c>
      <c r="G444" s="8">
        <v>186500</v>
      </c>
      <c r="H444" s="8">
        <v>946</v>
      </c>
      <c r="I444" s="8">
        <v>1434</v>
      </c>
      <c r="J444" s="3">
        <v>8.9700000000000006</v>
      </c>
      <c r="K444" s="3">
        <v>2.35</v>
      </c>
      <c r="L444" s="3">
        <v>1.99</v>
      </c>
      <c r="M444" s="3">
        <v>0.1</v>
      </c>
      <c r="N444" s="3">
        <v>0.56000000000000005</v>
      </c>
      <c r="O444" s="3">
        <v>11.51</v>
      </c>
      <c r="P444" s="3">
        <v>25.6</v>
      </c>
      <c r="Q444" s="3">
        <v>4.62</v>
      </c>
      <c r="R444" s="3">
        <v>10.4</v>
      </c>
      <c r="S444" s="3">
        <v>41.74</v>
      </c>
      <c r="T444" s="3"/>
      <c r="U444" s="3">
        <v>123</v>
      </c>
      <c r="V444" s="3">
        <v>193</v>
      </c>
      <c r="W444" s="9">
        <v>0.97</v>
      </c>
      <c r="X444" s="3"/>
      <c r="Y444" s="2"/>
      <c r="Z444" s="2"/>
    </row>
    <row r="445" spans="1:26" ht="15.75" customHeight="1" x14ac:dyDescent="0.25">
      <c r="A445" s="7" t="s">
        <v>453</v>
      </c>
      <c r="B445" s="7">
        <v>444</v>
      </c>
      <c r="C445" s="3" t="s">
        <v>1</v>
      </c>
      <c r="D445" s="3"/>
      <c r="E445" s="3">
        <v>17.600000000000001</v>
      </c>
      <c r="F445" s="3">
        <v>-1.1200000000000001</v>
      </c>
      <c r="G445" s="8">
        <v>8455600</v>
      </c>
      <c r="H445" s="8">
        <v>149439</v>
      </c>
      <c r="I445" s="8">
        <v>29392</v>
      </c>
      <c r="J445" s="3">
        <v>22.16</v>
      </c>
      <c r="K445" s="3">
        <v>4.17</v>
      </c>
      <c r="L445" s="3">
        <v>4.76</v>
      </c>
      <c r="M445" s="3">
        <v>0.2</v>
      </c>
      <c r="N445" s="3">
        <v>0.79</v>
      </c>
      <c r="O445" s="3">
        <v>7.53</v>
      </c>
      <c r="P445" s="3">
        <v>20.27</v>
      </c>
      <c r="Q445" s="3">
        <v>1.38</v>
      </c>
      <c r="R445" s="3">
        <v>2.25</v>
      </c>
      <c r="S445" s="3">
        <v>48.47</v>
      </c>
      <c r="T445" s="3"/>
      <c r="U445" s="3">
        <v>396</v>
      </c>
      <c r="V445" s="3">
        <v>528</v>
      </c>
      <c r="W445" s="6">
        <v>0.53</v>
      </c>
      <c r="X445" s="3"/>
      <c r="Y445" s="2"/>
      <c r="Z445" s="2"/>
    </row>
    <row r="446" spans="1:26" ht="15.75" customHeight="1" x14ac:dyDescent="0.25">
      <c r="A446" s="7" t="s">
        <v>454</v>
      </c>
      <c r="B446" s="7">
        <v>445</v>
      </c>
      <c r="C446" s="3" t="s">
        <v>5</v>
      </c>
      <c r="D446" s="3"/>
      <c r="E446" s="3">
        <v>22.2</v>
      </c>
      <c r="F446" s="4">
        <v>-1.33</v>
      </c>
      <c r="G446" s="8">
        <v>1131300</v>
      </c>
      <c r="H446" s="8">
        <v>25300</v>
      </c>
      <c r="I446" s="8">
        <v>19980</v>
      </c>
      <c r="J446" s="3">
        <v>8.3800000000000008</v>
      </c>
      <c r="K446" s="3">
        <v>1.46</v>
      </c>
      <c r="L446" s="3">
        <v>0.28999999999999998</v>
      </c>
      <c r="M446" s="3">
        <v>0.28999999999999998</v>
      </c>
      <c r="N446" s="3">
        <v>2.65</v>
      </c>
      <c r="O446" s="3">
        <v>16.149999999999999</v>
      </c>
      <c r="P446" s="3">
        <v>18.59</v>
      </c>
      <c r="Q446" s="3">
        <v>29.24</v>
      </c>
      <c r="R446" s="3">
        <v>2.89</v>
      </c>
      <c r="S446" s="3">
        <v>48.96</v>
      </c>
      <c r="T446" s="3"/>
      <c r="U446" s="3">
        <v>156</v>
      </c>
      <c r="V446" s="3">
        <v>116</v>
      </c>
      <c r="W446" s="9">
        <v>-0.02</v>
      </c>
      <c r="X446" s="3"/>
      <c r="Y446" s="2"/>
      <c r="Z446" s="2"/>
    </row>
    <row r="447" spans="1:26" ht="15.75" customHeight="1" x14ac:dyDescent="0.25">
      <c r="A447" s="7" t="s">
        <v>455</v>
      </c>
      <c r="B447" s="7">
        <v>446</v>
      </c>
      <c r="C447" s="3" t="s">
        <v>1</v>
      </c>
      <c r="D447" s="3"/>
      <c r="E447" s="3">
        <v>35</v>
      </c>
      <c r="F447" s="9">
        <v>-0.71</v>
      </c>
      <c r="G447" s="8">
        <v>30099100</v>
      </c>
      <c r="H447" s="8">
        <v>1054511</v>
      </c>
      <c r="I447" s="8">
        <v>999705</v>
      </c>
      <c r="J447" s="3">
        <v>20.74</v>
      </c>
      <c r="K447" s="3">
        <v>1.1599999999999999</v>
      </c>
      <c r="L447" s="3">
        <v>1.37</v>
      </c>
      <c r="M447" s="3"/>
      <c r="N447" s="3">
        <v>1.69</v>
      </c>
      <c r="O447" s="3">
        <v>4.22</v>
      </c>
      <c r="P447" s="3">
        <v>5.55</v>
      </c>
      <c r="Q447" s="3">
        <v>1.25</v>
      </c>
      <c r="R447" s="3">
        <v>5.67</v>
      </c>
      <c r="S447" s="3">
        <v>48.88</v>
      </c>
      <c r="T447" s="3"/>
      <c r="U447" s="3">
        <v>661</v>
      </c>
      <c r="V447" s="3">
        <v>649</v>
      </c>
      <c r="W447" s="4">
        <v>0.22</v>
      </c>
      <c r="X447" s="3"/>
      <c r="Y447" s="2"/>
      <c r="Z447" s="2"/>
    </row>
    <row r="448" spans="1:26" ht="15.75" customHeight="1" x14ac:dyDescent="0.25">
      <c r="A448" s="7" t="s">
        <v>456</v>
      </c>
      <c r="B448" s="7">
        <v>447</v>
      </c>
      <c r="C448" s="3" t="s">
        <v>1</v>
      </c>
      <c r="D448" s="3"/>
      <c r="E448" s="3">
        <v>85.5</v>
      </c>
      <c r="F448" s="4">
        <v>-2.56</v>
      </c>
      <c r="G448" s="8">
        <v>6396900</v>
      </c>
      <c r="H448" s="8">
        <v>553828</v>
      </c>
      <c r="I448" s="8">
        <v>339434</v>
      </c>
      <c r="J448" s="3">
        <v>9.5399999999999991</v>
      </c>
      <c r="K448" s="3">
        <v>0.94</v>
      </c>
      <c r="L448" s="3">
        <v>0.86</v>
      </c>
      <c r="M448" s="3">
        <v>1.5</v>
      </c>
      <c r="N448" s="3">
        <v>8.9600000000000009</v>
      </c>
      <c r="O448" s="3">
        <v>10.71</v>
      </c>
      <c r="P448" s="3">
        <v>9.7899999999999991</v>
      </c>
      <c r="Q448" s="3">
        <v>14.71</v>
      </c>
      <c r="R448" s="3">
        <v>6.84</v>
      </c>
      <c r="S448" s="3">
        <v>35.19</v>
      </c>
      <c r="T448" s="3"/>
      <c r="U448" s="3">
        <v>346</v>
      </c>
      <c r="V448" s="3">
        <v>228</v>
      </c>
      <c r="W448" s="9">
        <v>1.27</v>
      </c>
      <c r="X448" s="3"/>
      <c r="Y448" s="2"/>
      <c r="Z448" s="2"/>
    </row>
    <row r="449" spans="1:26" ht="15.75" customHeight="1" x14ac:dyDescent="0.25">
      <c r="A449" s="7" t="s">
        <v>457</v>
      </c>
      <c r="B449" s="7">
        <v>448</v>
      </c>
      <c r="C449" s="3" t="s">
        <v>1</v>
      </c>
      <c r="D449" s="3"/>
      <c r="E449" s="3">
        <v>41.5</v>
      </c>
      <c r="F449" s="4">
        <v>-3.49</v>
      </c>
      <c r="G449" s="8">
        <v>14434300</v>
      </c>
      <c r="H449" s="8">
        <v>604607</v>
      </c>
      <c r="I449" s="8">
        <v>187117</v>
      </c>
      <c r="J449" s="3"/>
      <c r="K449" s="3">
        <v>0.68</v>
      </c>
      <c r="L449" s="3">
        <v>0.64</v>
      </c>
      <c r="M449" s="3"/>
      <c r="N449" s="3">
        <v>0</v>
      </c>
      <c r="O449" s="3">
        <v>-0.23</v>
      </c>
      <c r="P449" s="3">
        <v>-1.45</v>
      </c>
      <c r="Q449" s="3">
        <v>-4.25</v>
      </c>
      <c r="R449" s="3">
        <v>4.66</v>
      </c>
      <c r="S449" s="3">
        <v>51.81</v>
      </c>
      <c r="T449" s="3"/>
      <c r="U449" s="3"/>
      <c r="V449" s="3"/>
      <c r="W449" s="6"/>
      <c r="X449" s="3"/>
      <c r="Y449" s="2"/>
      <c r="Z449" s="2"/>
    </row>
    <row r="450" spans="1:26" ht="15.75" customHeight="1" x14ac:dyDescent="0.25">
      <c r="A450" s="7" t="s">
        <v>458</v>
      </c>
      <c r="B450" s="7">
        <v>449</v>
      </c>
      <c r="C450" s="3" t="s">
        <v>1</v>
      </c>
      <c r="D450" s="3"/>
      <c r="E450" s="3">
        <v>3.92</v>
      </c>
      <c r="F450" s="4">
        <v>-2</v>
      </c>
      <c r="G450" s="8">
        <v>1376400</v>
      </c>
      <c r="H450" s="8">
        <v>5435</v>
      </c>
      <c r="I450" s="8">
        <v>2940</v>
      </c>
      <c r="J450" s="3">
        <v>9.9499999999999993</v>
      </c>
      <c r="K450" s="3">
        <v>2.93</v>
      </c>
      <c r="L450" s="3">
        <v>0.31</v>
      </c>
      <c r="M450" s="3">
        <v>0.27</v>
      </c>
      <c r="N450" s="3">
        <v>0.39</v>
      </c>
      <c r="O450" s="3">
        <v>28.44</v>
      </c>
      <c r="P450" s="3">
        <v>30.73</v>
      </c>
      <c r="Q450" s="3">
        <v>14.36</v>
      </c>
      <c r="R450" s="3">
        <v>6.75</v>
      </c>
      <c r="S450" s="3">
        <v>42.5</v>
      </c>
      <c r="T450" s="3"/>
      <c r="U450" s="3">
        <v>138</v>
      </c>
      <c r="V450" s="3">
        <v>126</v>
      </c>
      <c r="W450" s="9">
        <v>0.46</v>
      </c>
      <c r="X450" s="3"/>
      <c r="Y450" s="2"/>
      <c r="Z450" s="2"/>
    </row>
    <row r="451" spans="1:26" ht="15.75" customHeight="1" x14ac:dyDescent="0.25">
      <c r="A451" s="7" t="s">
        <v>459</v>
      </c>
      <c r="B451" s="7">
        <v>450</v>
      </c>
      <c r="C451" s="3" t="s">
        <v>5</v>
      </c>
      <c r="D451" s="3"/>
      <c r="E451" s="3">
        <v>4.54</v>
      </c>
      <c r="F451" s="4">
        <v>-5.81</v>
      </c>
      <c r="G451" s="8">
        <v>5900</v>
      </c>
      <c r="H451" s="8">
        <v>27</v>
      </c>
      <c r="I451" s="8">
        <v>1816</v>
      </c>
      <c r="J451" s="3">
        <v>9.5500000000000007</v>
      </c>
      <c r="K451" s="3">
        <v>0.9</v>
      </c>
      <c r="L451" s="3">
        <v>0.16</v>
      </c>
      <c r="M451" s="3">
        <v>0.18</v>
      </c>
      <c r="N451" s="3">
        <v>0.48</v>
      </c>
      <c r="O451" s="3">
        <v>10.210000000000001</v>
      </c>
      <c r="P451" s="3">
        <v>9.65</v>
      </c>
      <c r="Q451" s="3">
        <v>10.31</v>
      </c>
      <c r="R451" s="3">
        <v>3.73</v>
      </c>
      <c r="S451" s="3">
        <v>8.39</v>
      </c>
      <c r="T451" s="3"/>
      <c r="U451" s="3">
        <v>350</v>
      </c>
      <c r="V451" s="3">
        <v>240</v>
      </c>
      <c r="W451" s="9">
        <v>-7.0000000000000007E-2</v>
      </c>
      <c r="X451" s="3"/>
      <c r="Y451" s="2"/>
      <c r="Z451" s="2"/>
    </row>
    <row r="452" spans="1:26" ht="15.75" customHeight="1" x14ac:dyDescent="0.25">
      <c r="A452" s="7" t="s">
        <v>460</v>
      </c>
      <c r="B452" s="7">
        <v>451</v>
      </c>
      <c r="C452" s="3" t="s">
        <v>1</v>
      </c>
      <c r="D452" s="3"/>
      <c r="E452" s="3">
        <v>2.2000000000000002</v>
      </c>
      <c r="F452" s="3">
        <v>0</v>
      </c>
      <c r="G452" s="8">
        <v>9306000</v>
      </c>
      <c r="H452" s="8">
        <v>20623</v>
      </c>
      <c r="I452" s="8">
        <v>23572</v>
      </c>
      <c r="J452" s="3">
        <v>9.99</v>
      </c>
      <c r="K452" s="3">
        <v>0.91</v>
      </c>
      <c r="L452" s="3">
        <v>0.92</v>
      </c>
      <c r="M452" s="3">
        <v>0.04</v>
      </c>
      <c r="N452" s="3">
        <v>0.22</v>
      </c>
      <c r="O452" s="3">
        <v>5.88</v>
      </c>
      <c r="P452" s="3">
        <v>9.01</v>
      </c>
      <c r="Q452" s="3">
        <v>19.059999999999999</v>
      </c>
      <c r="R452" s="3">
        <v>9.09</v>
      </c>
      <c r="S452" s="3">
        <v>74.86</v>
      </c>
      <c r="T452" s="3"/>
      <c r="U452" s="3">
        <v>378</v>
      </c>
      <c r="V452" s="3">
        <v>395</v>
      </c>
      <c r="W452" s="4">
        <v>-11.13</v>
      </c>
      <c r="X452" s="3"/>
      <c r="Y452" s="2"/>
      <c r="Z452" s="2"/>
    </row>
    <row r="453" spans="1:26" ht="15.75" customHeight="1" x14ac:dyDescent="0.25">
      <c r="A453" s="7" t="s">
        <v>461</v>
      </c>
      <c r="B453" s="7">
        <v>452</v>
      </c>
      <c r="C453" s="3" t="s">
        <v>1</v>
      </c>
      <c r="D453" s="3"/>
      <c r="E453" s="3">
        <v>4</v>
      </c>
      <c r="F453" s="4">
        <v>-3.85</v>
      </c>
      <c r="G453" s="8">
        <v>4900</v>
      </c>
      <c r="H453" s="8">
        <v>20</v>
      </c>
      <c r="I453" s="8">
        <v>394</v>
      </c>
      <c r="J453" s="3">
        <v>8.14</v>
      </c>
      <c r="K453" s="3">
        <v>0.92</v>
      </c>
      <c r="L453" s="3">
        <v>0.16</v>
      </c>
      <c r="M453" s="3">
        <v>0.05</v>
      </c>
      <c r="N453" s="3">
        <v>0.49</v>
      </c>
      <c r="O453" s="3">
        <v>10.36</v>
      </c>
      <c r="P453" s="3">
        <v>11.34</v>
      </c>
      <c r="Q453" s="3">
        <v>4.09</v>
      </c>
      <c r="R453" s="3">
        <v>8.41</v>
      </c>
      <c r="S453" s="3">
        <v>41.87</v>
      </c>
      <c r="T453" s="3"/>
      <c r="U453" s="3">
        <v>259</v>
      </c>
      <c r="V453" s="3">
        <v>195</v>
      </c>
      <c r="W453" s="4">
        <v>0.13</v>
      </c>
      <c r="X453" s="3"/>
      <c r="Y453" s="2"/>
      <c r="Z453" s="2"/>
    </row>
    <row r="454" spans="1:26" ht="15.75" customHeight="1" x14ac:dyDescent="0.25">
      <c r="A454" s="7" t="s">
        <v>462</v>
      </c>
      <c r="B454" s="7">
        <v>453</v>
      </c>
      <c r="C454" s="3" t="s">
        <v>1</v>
      </c>
      <c r="D454" s="3"/>
      <c r="E454" s="3">
        <v>3.96</v>
      </c>
      <c r="F454" s="4">
        <v>0.51</v>
      </c>
      <c r="G454" s="8">
        <v>57800</v>
      </c>
      <c r="H454" s="3">
        <v>229</v>
      </c>
      <c r="I454" s="8">
        <v>1351</v>
      </c>
      <c r="J454" s="3">
        <v>7.29</v>
      </c>
      <c r="K454" s="3">
        <v>0.82</v>
      </c>
      <c r="L454" s="3">
        <v>0.16</v>
      </c>
      <c r="M454" s="3">
        <v>0.15</v>
      </c>
      <c r="N454" s="3">
        <v>0.54</v>
      </c>
      <c r="O454" s="3">
        <v>11.39</v>
      </c>
      <c r="P454" s="3">
        <v>11.6</v>
      </c>
      <c r="Q454" s="3">
        <v>18.77</v>
      </c>
      <c r="R454" s="3">
        <v>3.81</v>
      </c>
      <c r="S454" s="3">
        <v>37.619999999999997</v>
      </c>
      <c r="T454" s="3"/>
      <c r="U454" s="3">
        <v>234</v>
      </c>
      <c r="V454" s="3">
        <v>153</v>
      </c>
      <c r="W454" s="9"/>
      <c r="X454" s="3"/>
      <c r="Y454" s="2"/>
      <c r="Z454" s="2"/>
    </row>
    <row r="455" spans="1:26" ht="15.75" customHeight="1" x14ac:dyDescent="0.25">
      <c r="A455" s="7" t="s">
        <v>463</v>
      </c>
      <c r="B455" s="7">
        <v>454</v>
      </c>
      <c r="C455" s="3" t="s">
        <v>1</v>
      </c>
      <c r="D455" s="3"/>
      <c r="E455" s="3">
        <v>138</v>
      </c>
      <c r="F455" s="9">
        <v>0</v>
      </c>
      <c r="G455" s="8">
        <v>500</v>
      </c>
      <c r="H455" s="3">
        <v>69</v>
      </c>
      <c r="I455" s="8">
        <v>33120</v>
      </c>
      <c r="J455" s="3">
        <v>30.45</v>
      </c>
      <c r="K455" s="3">
        <v>3.04</v>
      </c>
      <c r="L455" s="3">
        <v>0.92</v>
      </c>
      <c r="M455" s="3">
        <v>0.9</v>
      </c>
      <c r="N455" s="3">
        <v>4.53</v>
      </c>
      <c r="O455" s="3">
        <v>5.85</v>
      </c>
      <c r="P455" s="3">
        <v>9.3699999999999992</v>
      </c>
      <c r="Q455" s="3">
        <v>6.86</v>
      </c>
      <c r="R455" s="3">
        <v>2.61</v>
      </c>
      <c r="S455" s="3">
        <v>25.76</v>
      </c>
      <c r="T455" s="3"/>
      <c r="U455" s="3">
        <v>614</v>
      </c>
      <c r="V455" s="3">
        <v>640</v>
      </c>
      <c r="W455" s="9">
        <v>2.58</v>
      </c>
      <c r="X455" s="3"/>
      <c r="Y455" s="2"/>
      <c r="Z455" s="2"/>
    </row>
    <row r="456" spans="1:26" ht="15.75" customHeight="1" x14ac:dyDescent="0.25">
      <c r="A456" s="7" t="s">
        <v>464</v>
      </c>
      <c r="B456" s="7">
        <v>455</v>
      </c>
      <c r="C456" s="3" t="s">
        <v>1</v>
      </c>
      <c r="D456" s="3"/>
      <c r="E456" s="3">
        <v>51.5</v>
      </c>
      <c r="F456" s="3">
        <v>-0.96</v>
      </c>
      <c r="G456" s="8">
        <v>2971900</v>
      </c>
      <c r="H456" s="8">
        <v>154211</v>
      </c>
      <c r="I456" s="8">
        <v>74675</v>
      </c>
      <c r="J456" s="3">
        <v>15.88</v>
      </c>
      <c r="K456" s="3">
        <v>1.26</v>
      </c>
      <c r="L456" s="3">
        <v>0.78</v>
      </c>
      <c r="M456" s="3">
        <v>1.1499999999999999</v>
      </c>
      <c r="N456" s="3">
        <v>3.24</v>
      </c>
      <c r="O456" s="3">
        <v>6.73</v>
      </c>
      <c r="P456" s="3">
        <v>7.93</v>
      </c>
      <c r="Q456" s="3">
        <v>11.72</v>
      </c>
      <c r="R456" s="3">
        <v>4.62</v>
      </c>
      <c r="S456" s="3">
        <v>54.99</v>
      </c>
      <c r="T456" s="3"/>
      <c r="U456" s="3">
        <v>533</v>
      </c>
      <c r="V456" s="3">
        <v>479</v>
      </c>
      <c r="W456" s="6">
        <v>0.7</v>
      </c>
      <c r="X456" s="3"/>
      <c r="Y456" s="2"/>
      <c r="Z456" s="2"/>
    </row>
    <row r="457" spans="1:26" ht="15.75" customHeight="1" x14ac:dyDescent="0.25">
      <c r="A457" s="7" t="s">
        <v>465</v>
      </c>
      <c r="B457" s="7">
        <v>456</v>
      </c>
      <c r="C457" s="3" t="s">
        <v>5</v>
      </c>
      <c r="D457" s="3"/>
      <c r="E457" s="3">
        <v>9.4</v>
      </c>
      <c r="F457" s="3">
        <v>-1.05</v>
      </c>
      <c r="G457" s="8">
        <v>10895900</v>
      </c>
      <c r="H457" s="8">
        <v>103601</v>
      </c>
      <c r="I457" s="8">
        <v>18800</v>
      </c>
      <c r="J457" s="3">
        <v>40.74</v>
      </c>
      <c r="K457" s="3">
        <v>4.92</v>
      </c>
      <c r="L457" s="3">
        <v>0.2</v>
      </c>
      <c r="M457" s="3"/>
      <c r="N457" s="3">
        <v>0.23</v>
      </c>
      <c r="O457" s="3">
        <v>14.5</v>
      </c>
      <c r="P457" s="3">
        <v>15.87</v>
      </c>
      <c r="Q457" s="3">
        <v>16.899999999999999</v>
      </c>
      <c r="R457" s="3">
        <v>1.58</v>
      </c>
      <c r="S457" s="3">
        <v>27.56</v>
      </c>
      <c r="T457" s="3"/>
      <c r="U457" s="3">
        <v>537</v>
      </c>
      <c r="V457" s="3">
        <v>473</v>
      </c>
      <c r="W457" s="9"/>
      <c r="X457" s="3"/>
      <c r="Y457" s="2"/>
      <c r="Z457" s="2"/>
    </row>
    <row r="458" spans="1:26" ht="15.75" customHeight="1" x14ac:dyDescent="0.25">
      <c r="A458" s="7" t="s">
        <v>466</v>
      </c>
      <c r="B458" s="7">
        <v>457</v>
      </c>
      <c r="C458" s="3" t="s">
        <v>1</v>
      </c>
      <c r="D458" s="3"/>
      <c r="E458" s="3">
        <v>3.74</v>
      </c>
      <c r="F458" s="4">
        <v>1.08</v>
      </c>
      <c r="G458" s="8">
        <v>9200</v>
      </c>
      <c r="H458" s="8">
        <v>35</v>
      </c>
      <c r="I458" s="8">
        <v>2307</v>
      </c>
      <c r="J458" s="3">
        <v>18.899999999999999</v>
      </c>
      <c r="K458" s="3">
        <v>2.85</v>
      </c>
      <c r="L458" s="3">
        <v>0.35</v>
      </c>
      <c r="M458" s="3"/>
      <c r="N458" s="3">
        <v>0.2</v>
      </c>
      <c r="O458" s="3">
        <v>14.49</v>
      </c>
      <c r="P458" s="3">
        <v>16.34</v>
      </c>
      <c r="Q458" s="3">
        <v>7.56</v>
      </c>
      <c r="R458" s="3"/>
      <c r="S458" s="3">
        <v>8.9600000000000009</v>
      </c>
      <c r="T458" s="3"/>
      <c r="U458" s="3">
        <v>403</v>
      </c>
      <c r="V458" s="3">
        <v>345</v>
      </c>
      <c r="W458" s="9">
        <v>0.15</v>
      </c>
      <c r="X458" s="3"/>
      <c r="Y458" s="2"/>
      <c r="Z458" s="2"/>
    </row>
    <row r="459" spans="1:26" ht="15.75" customHeight="1" x14ac:dyDescent="0.25">
      <c r="A459" s="7" t="s">
        <v>467</v>
      </c>
      <c r="B459" s="7">
        <v>458</v>
      </c>
      <c r="C459" s="3" t="s">
        <v>1</v>
      </c>
      <c r="D459" s="3"/>
      <c r="E459" s="3">
        <v>4.2</v>
      </c>
      <c r="F459" s="3">
        <v>8.81</v>
      </c>
      <c r="G459" s="8">
        <v>12972500</v>
      </c>
      <c r="H459" s="8">
        <v>53520</v>
      </c>
      <c r="I459" s="8">
        <v>3481</v>
      </c>
      <c r="J459" s="3"/>
      <c r="K459" s="3">
        <v>0.45</v>
      </c>
      <c r="L459" s="3">
        <v>1.23</v>
      </c>
      <c r="M459" s="3"/>
      <c r="N459" s="3">
        <v>0</v>
      </c>
      <c r="O459" s="3">
        <v>0.49</v>
      </c>
      <c r="P459" s="3">
        <v>-3.15</v>
      </c>
      <c r="Q459" s="3">
        <v>2.77</v>
      </c>
      <c r="R459" s="3"/>
      <c r="S459" s="3">
        <v>47.75</v>
      </c>
      <c r="T459" s="3"/>
      <c r="U459" s="3"/>
      <c r="V459" s="3"/>
      <c r="W459" s="9"/>
      <c r="X459" s="3"/>
      <c r="Y459" s="2"/>
      <c r="Z459" s="2"/>
    </row>
    <row r="460" spans="1:26" ht="15.75" customHeight="1" x14ac:dyDescent="0.25">
      <c r="A460" s="7" t="s">
        <v>468</v>
      </c>
      <c r="B460" s="7">
        <v>459</v>
      </c>
      <c r="C460" s="3" t="s">
        <v>5</v>
      </c>
      <c r="D460" s="3"/>
      <c r="E460" s="3">
        <v>0.01</v>
      </c>
      <c r="F460" s="4">
        <v>0</v>
      </c>
      <c r="G460" s="8">
        <v>3919000</v>
      </c>
      <c r="H460" s="8">
        <v>39</v>
      </c>
      <c r="I460" s="8">
        <v>31</v>
      </c>
      <c r="J460" s="3"/>
      <c r="K460" s="3"/>
      <c r="L460" s="3">
        <v>-1.24</v>
      </c>
      <c r="M460" s="3"/>
      <c r="N460" s="3">
        <v>0</v>
      </c>
      <c r="O460" s="3"/>
      <c r="P460" s="3"/>
      <c r="Q460" s="3"/>
      <c r="R460" s="3"/>
      <c r="S460" s="3"/>
      <c r="T460" s="3"/>
      <c r="U460" s="3"/>
      <c r="V460" s="3"/>
      <c r="W460" s="9"/>
      <c r="X460" s="3"/>
      <c r="Y460" s="2"/>
      <c r="Z460" s="2"/>
    </row>
    <row r="461" spans="1:26" ht="15.75" customHeight="1" x14ac:dyDescent="0.25">
      <c r="A461" s="7" t="s">
        <v>469</v>
      </c>
      <c r="B461" s="7">
        <v>460</v>
      </c>
      <c r="C461" s="3" t="s">
        <v>1</v>
      </c>
      <c r="D461" s="3"/>
      <c r="E461" s="3">
        <v>0.7</v>
      </c>
      <c r="F461" s="3">
        <v>0</v>
      </c>
      <c r="G461" s="8">
        <v>18300</v>
      </c>
      <c r="H461" s="3">
        <v>13</v>
      </c>
      <c r="I461" s="3">
        <v>836</v>
      </c>
      <c r="J461" s="3">
        <v>8.89</v>
      </c>
      <c r="K461" s="3">
        <v>0.35</v>
      </c>
      <c r="L461" s="3">
        <v>1.92</v>
      </c>
      <c r="M461" s="3">
        <v>0.06</v>
      </c>
      <c r="N461" s="3">
        <v>0.08</v>
      </c>
      <c r="O461" s="3">
        <v>2.0099999999999998</v>
      </c>
      <c r="P461" s="3">
        <v>3.92</v>
      </c>
      <c r="Q461" s="3">
        <v>12.81</v>
      </c>
      <c r="R461" s="3">
        <v>8.2899999999999991</v>
      </c>
      <c r="S461" s="3">
        <v>36.57</v>
      </c>
      <c r="T461" s="3"/>
      <c r="U461" s="3">
        <v>480</v>
      </c>
      <c r="V461" s="3">
        <v>537</v>
      </c>
      <c r="W461" s="9">
        <v>0.02</v>
      </c>
      <c r="X461" s="3"/>
      <c r="Y461" s="2"/>
      <c r="Z461" s="2"/>
    </row>
    <row r="462" spans="1:26" ht="15.75" customHeight="1" x14ac:dyDescent="0.25">
      <c r="A462" s="7" t="s">
        <v>470</v>
      </c>
      <c r="B462" s="7">
        <v>461</v>
      </c>
      <c r="C462" s="3" t="s">
        <v>1</v>
      </c>
      <c r="D462" s="3"/>
      <c r="E462" s="3">
        <v>21.9</v>
      </c>
      <c r="F462" s="3">
        <v>0</v>
      </c>
      <c r="G462" s="8">
        <v>234700</v>
      </c>
      <c r="H462" s="8">
        <v>5153</v>
      </c>
      <c r="I462" s="8">
        <v>6570</v>
      </c>
      <c r="J462" s="3">
        <v>20.61</v>
      </c>
      <c r="K462" s="3">
        <v>4.72</v>
      </c>
      <c r="L462" s="3">
        <v>0.2</v>
      </c>
      <c r="M462" s="3">
        <v>0.4</v>
      </c>
      <c r="N462" s="3">
        <v>1.06</v>
      </c>
      <c r="O462" s="3">
        <v>23.19</v>
      </c>
      <c r="P462" s="3">
        <v>22.74</v>
      </c>
      <c r="Q462" s="3">
        <v>17.34</v>
      </c>
      <c r="R462" s="3">
        <v>5.0199999999999996</v>
      </c>
      <c r="S462" s="3">
        <v>69.95</v>
      </c>
      <c r="T462" s="3"/>
      <c r="U462" s="3">
        <v>359</v>
      </c>
      <c r="V462" s="3">
        <v>320</v>
      </c>
      <c r="W462" s="9">
        <v>0.39</v>
      </c>
      <c r="X462" s="3"/>
      <c r="Y462" s="2"/>
      <c r="Z462" s="2"/>
    </row>
    <row r="463" spans="1:26" ht="15.75" customHeight="1" x14ac:dyDescent="0.25">
      <c r="A463" s="7" t="s">
        <v>471</v>
      </c>
      <c r="B463" s="7">
        <v>462</v>
      </c>
      <c r="C463" s="3" t="s">
        <v>1</v>
      </c>
      <c r="D463" s="3"/>
      <c r="E463" s="3">
        <v>0.63</v>
      </c>
      <c r="F463" s="3">
        <v>0</v>
      </c>
      <c r="G463" s="8">
        <v>1473100</v>
      </c>
      <c r="H463" s="8">
        <v>927</v>
      </c>
      <c r="I463" s="8">
        <v>2629</v>
      </c>
      <c r="J463" s="3"/>
      <c r="K463" s="3">
        <v>0.48</v>
      </c>
      <c r="L463" s="3">
        <v>1.26</v>
      </c>
      <c r="M463" s="3"/>
      <c r="N463" s="3">
        <v>0</v>
      </c>
      <c r="O463" s="3">
        <v>-0.95</v>
      </c>
      <c r="P463" s="3">
        <v>-6.12</v>
      </c>
      <c r="Q463" s="3">
        <v>-25.24</v>
      </c>
      <c r="R463" s="3"/>
      <c r="S463" s="3">
        <v>47.23</v>
      </c>
      <c r="T463" s="3"/>
      <c r="U463" s="3"/>
      <c r="V463" s="3"/>
      <c r="W463" s="9"/>
      <c r="X463" s="3"/>
      <c r="Y463" s="2"/>
      <c r="Z463" s="2"/>
    </row>
    <row r="464" spans="1:26" ht="15.75" customHeight="1" x14ac:dyDescent="0.25">
      <c r="A464" s="7" t="s">
        <v>472</v>
      </c>
      <c r="B464" s="7">
        <v>463</v>
      </c>
      <c r="C464" s="3" t="s">
        <v>1</v>
      </c>
      <c r="D464" s="3"/>
      <c r="E464" s="3">
        <v>10.3</v>
      </c>
      <c r="F464" s="4">
        <v>0</v>
      </c>
      <c r="G464" s="8">
        <v>0</v>
      </c>
      <c r="H464" s="8">
        <v>0</v>
      </c>
      <c r="I464" s="8">
        <v>206</v>
      </c>
      <c r="J464" s="3">
        <v>26.24</v>
      </c>
      <c r="K464" s="3">
        <v>0.46</v>
      </c>
      <c r="L464" s="3">
        <v>0.89</v>
      </c>
      <c r="M464" s="3"/>
      <c r="N464" s="3">
        <v>0.39</v>
      </c>
      <c r="O464" s="3">
        <v>3.94</v>
      </c>
      <c r="P464" s="3">
        <v>1.77</v>
      </c>
      <c r="Q464" s="3">
        <v>-3.18</v>
      </c>
      <c r="R464" s="3"/>
      <c r="S464" s="3">
        <v>40.21</v>
      </c>
      <c r="T464" s="3"/>
      <c r="U464" s="3">
        <v>796</v>
      </c>
      <c r="V464" s="3">
        <v>703</v>
      </c>
      <c r="W464" s="9">
        <v>-0.18</v>
      </c>
      <c r="X464" s="3"/>
      <c r="Y464" s="2"/>
      <c r="Z464" s="2"/>
    </row>
    <row r="465" spans="1:26" ht="15.75" customHeight="1" x14ac:dyDescent="0.25">
      <c r="A465" s="7" t="s">
        <v>473</v>
      </c>
      <c r="B465" s="7">
        <v>464</v>
      </c>
      <c r="C465" s="3" t="s">
        <v>5</v>
      </c>
      <c r="D465" s="3"/>
      <c r="E465" s="3">
        <v>38</v>
      </c>
      <c r="F465" s="3">
        <v>0</v>
      </c>
      <c r="G465" s="3">
        <v>0</v>
      </c>
      <c r="H465" s="3">
        <v>0</v>
      </c>
      <c r="I465" s="8">
        <v>3563</v>
      </c>
      <c r="J465" s="3">
        <v>121.1</v>
      </c>
      <c r="K465" s="3">
        <v>4.68</v>
      </c>
      <c r="L465" s="3">
        <v>0.38</v>
      </c>
      <c r="M465" s="3">
        <v>1.43</v>
      </c>
      <c r="N465" s="3">
        <v>0.31</v>
      </c>
      <c r="O465" s="3">
        <v>3.51</v>
      </c>
      <c r="P465" s="3">
        <v>3.62</v>
      </c>
      <c r="Q465" s="3">
        <v>-31.37</v>
      </c>
      <c r="R465" s="3">
        <v>3.78</v>
      </c>
      <c r="S465" s="3">
        <v>1.52</v>
      </c>
      <c r="T465" s="3"/>
      <c r="U465" s="3">
        <v>871</v>
      </c>
      <c r="V465" s="3">
        <v>847</v>
      </c>
      <c r="W465" s="4">
        <v>7.7</v>
      </c>
      <c r="X465" s="3"/>
      <c r="Y465" s="2"/>
      <c r="Z465" s="2"/>
    </row>
    <row r="466" spans="1:26" ht="15.75" customHeight="1" x14ac:dyDescent="0.25">
      <c r="A466" s="7" t="s">
        <v>474</v>
      </c>
      <c r="B466" s="7">
        <v>465</v>
      </c>
      <c r="C466" s="3" t="s">
        <v>1</v>
      </c>
      <c r="D466" s="3"/>
      <c r="E466" s="3">
        <v>4.18</v>
      </c>
      <c r="F466" s="3">
        <v>-0.95</v>
      </c>
      <c r="G466" s="8">
        <v>659500</v>
      </c>
      <c r="H466" s="8">
        <v>2761</v>
      </c>
      <c r="I466" s="8">
        <v>8446</v>
      </c>
      <c r="J466" s="3">
        <v>5.95</v>
      </c>
      <c r="K466" s="3">
        <v>0.61</v>
      </c>
      <c r="L466" s="3">
        <v>2.2000000000000002</v>
      </c>
      <c r="M466" s="3">
        <v>0.2</v>
      </c>
      <c r="N466" s="3">
        <v>0.7</v>
      </c>
      <c r="O466" s="3">
        <v>6.56</v>
      </c>
      <c r="P466" s="3">
        <v>10.42</v>
      </c>
      <c r="Q466" s="3">
        <v>8.68</v>
      </c>
      <c r="R466" s="3">
        <v>9.48</v>
      </c>
      <c r="S466" s="3">
        <v>31.47</v>
      </c>
      <c r="T466" s="3"/>
      <c r="U466" s="3">
        <v>247</v>
      </c>
      <c r="V466" s="3">
        <v>261</v>
      </c>
      <c r="W466" s="6">
        <v>0.02</v>
      </c>
      <c r="X466" s="3"/>
      <c r="Y466" s="2"/>
      <c r="Z466" s="2"/>
    </row>
    <row r="467" spans="1:26" ht="15.75" customHeight="1" x14ac:dyDescent="0.25">
      <c r="A467" s="7" t="s">
        <v>475</v>
      </c>
      <c r="B467" s="7">
        <v>466</v>
      </c>
      <c r="C467" s="3" t="s">
        <v>5</v>
      </c>
      <c r="D467" s="3"/>
      <c r="E467" s="3">
        <v>1.25</v>
      </c>
      <c r="F467" s="3">
        <v>0</v>
      </c>
      <c r="G467" s="8">
        <v>13300</v>
      </c>
      <c r="H467" s="8">
        <v>17</v>
      </c>
      <c r="I467" s="8">
        <v>251</v>
      </c>
      <c r="J467" s="3"/>
      <c r="K467" s="3">
        <v>0.28999999999999998</v>
      </c>
      <c r="L467" s="3">
        <v>0.42</v>
      </c>
      <c r="M467" s="3">
        <v>0.01</v>
      </c>
      <c r="N467" s="3">
        <v>0</v>
      </c>
      <c r="O467" s="3">
        <v>-2.12</v>
      </c>
      <c r="P467" s="3">
        <v>-3.99</v>
      </c>
      <c r="Q467" s="3">
        <v>-9.67</v>
      </c>
      <c r="R467" s="3">
        <v>0.43</v>
      </c>
      <c r="S467" s="3">
        <v>37.19</v>
      </c>
      <c r="T467" s="3"/>
      <c r="U467" s="3"/>
      <c r="V467" s="3"/>
      <c r="W467" s="9"/>
      <c r="X467" s="3"/>
      <c r="Y467" s="2"/>
      <c r="Z467" s="2"/>
    </row>
    <row r="468" spans="1:26" ht="15.75" customHeight="1" x14ac:dyDescent="0.25">
      <c r="A468" s="7" t="s">
        <v>476</v>
      </c>
      <c r="B468" s="7">
        <v>467</v>
      </c>
      <c r="C468" s="3" t="s">
        <v>5</v>
      </c>
      <c r="D468" s="3"/>
      <c r="E468" s="3">
        <v>0.47</v>
      </c>
      <c r="F468" s="9">
        <v>2.17</v>
      </c>
      <c r="G468" s="8">
        <v>671200</v>
      </c>
      <c r="H468" s="3">
        <v>308</v>
      </c>
      <c r="I468" s="3">
        <v>613</v>
      </c>
      <c r="J468" s="3">
        <v>1.99</v>
      </c>
      <c r="K468" s="3">
        <v>0.36</v>
      </c>
      <c r="L468" s="3">
        <v>1.68</v>
      </c>
      <c r="M468" s="3"/>
      <c r="N468" s="3">
        <v>0.24</v>
      </c>
      <c r="O468" s="3">
        <v>8.06</v>
      </c>
      <c r="P468" s="3">
        <v>20.14</v>
      </c>
      <c r="Q468" s="3">
        <v>-1.52</v>
      </c>
      <c r="R468" s="3"/>
      <c r="S468" s="3">
        <v>72.22</v>
      </c>
      <c r="T468" s="3"/>
      <c r="U468" s="3">
        <v>74</v>
      </c>
      <c r="V468" s="3">
        <v>182</v>
      </c>
      <c r="W468" s="9"/>
      <c r="X468" s="3"/>
      <c r="Y468" s="2"/>
      <c r="Z468" s="2"/>
    </row>
    <row r="469" spans="1:26" ht="15.75" customHeight="1" x14ac:dyDescent="0.25">
      <c r="A469" s="7" t="s">
        <v>477</v>
      </c>
      <c r="B469" s="7">
        <v>468</v>
      </c>
      <c r="C469" s="3" t="s">
        <v>1</v>
      </c>
      <c r="D469" s="3"/>
      <c r="E469" s="3">
        <v>5.45</v>
      </c>
      <c r="F469" s="9">
        <v>-0.91</v>
      </c>
      <c r="G469" s="8">
        <v>237800</v>
      </c>
      <c r="H469" s="8">
        <v>1301</v>
      </c>
      <c r="I469" s="8">
        <v>2976</v>
      </c>
      <c r="J469" s="3">
        <v>36.020000000000003</v>
      </c>
      <c r="K469" s="3">
        <v>2.27</v>
      </c>
      <c r="L469" s="3">
        <v>0.35</v>
      </c>
      <c r="M469" s="3">
        <v>0.03</v>
      </c>
      <c r="N469" s="3">
        <v>0.15</v>
      </c>
      <c r="O469" s="3">
        <v>6.31</v>
      </c>
      <c r="P469" s="3">
        <v>6.3</v>
      </c>
      <c r="Q469" s="3">
        <v>8.67</v>
      </c>
      <c r="R469" s="3">
        <v>2.5499999999999998</v>
      </c>
      <c r="S469" s="3">
        <v>70.17</v>
      </c>
      <c r="T469" s="3"/>
      <c r="U469" s="3">
        <v>724</v>
      </c>
      <c r="V469" s="3">
        <v>645</v>
      </c>
      <c r="W469" s="9">
        <v>1.57</v>
      </c>
      <c r="X469" s="3"/>
      <c r="Y469" s="2"/>
      <c r="Z469" s="2"/>
    </row>
    <row r="470" spans="1:26" ht="15.75" customHeight="1" x14ac:dyDescent="0.25">
      <c r="A470" s="7" t="s">
        <v>478</v>
      </c>
      <c r="B470" s="7">
        <v>469</v>
      </c>
      <c r="C470" s="3" t="s">
        <v>1</v>
      </c>
      <c r="D470" s="3"/>
      <c r="E470" s="3">
        <v>18.600000000000001</v>
      </c>
      <c r="F470" s="4">
        <v>-1.59</v>
      </c>
      <c r="G470" s="8">
        <v>3715900</v>
      </c>
      <c r="H470" s="8">
        <v>69964</v>
      </c>
      <c r="I470" s="8">
        <v>18088</v>
      </c>
      <c r="J470" s="3">
        <v>39.31</v>
      </c>
      <c r="K470" s="3">
        <v>10.050000000000001</v>
      </c>
      <c r="L470" s="3">
        <v>1.44</v>
      </c>
      <c r="M470" s="3">
        <v>0.1</v>
      </c>
      <c r="N470" s="3">
        <v>0.47</v>
      </c>
      <c r="O470" s="3">
        <v>16.079999999999998</v>
      </c>
      <c r="P470" s="3">
        <v>25.54</v>
      </c>
      <c r="Q470" s="3">
        <v>16.18</v>
      </c>
      <c r="R470" s="3">
        <v>1.6</v>
      </c>
      <c r="S470" s="3">
        <v>60.6</v>
      </c>
      <c r="T470" s="3"/>
      <c r="U470" s="3">
        <v>445</v>
      </c>
      <c r="V470" s="3">
        <v>456</v>
      </c>
      <c r="W470" s="6">
        <v>-0.27</v>
      </c>
      <c r="X470" s="3"/>
      <c r="Y470" s="2"/>
      <c r="Z470" s="2"/>
    </row>
    <row r="471" spans="1:26" ht="15.75" customHeight="1" x14ac:dyDescent="0.25">
      <c r="A471" s="7" t="s">
        <v>479</v>
      </c>
      <c r="B471" s="7">
        <v>470</v>
      </c>
      <c r="C471" s="3" t="s">
        <v>1</v>
      </c>
      <c r="D471" s="3"/>
      <c r="E471" s="3">
        <v>1.66</v>
      </c>
      <c r="F471" s="4">
        <v>0</v>
      </c>
      <c r="G471" s="8">
        <v>4067800</v>
      </c>
      <c r="H471" s="8">
        <v>7067</v>
      </c>
      <c r="I471" s="8">
        <v>1278</v>
      </c>
      <c r="J471" s="3">
        <v>48.92</v>
      </c>
      <c r="K471" s="3">
        <v>0.72</v>
      </c>
      <c r="L471" s="3">
        <v>0.17</v>
      </c>
      <c r="M471" s="3">
        <v>0.05</v>
      </c>
      <c r="N471" s="3">
        <v>0.03</v>
      </c>
      <c r="O471" s="3">
        <v>1.75</v>
      </c>
      <c r="P471" s="3">
        <v>1.41</v>
      </c>
      <c r="Q471" s="3">
        <v>-6.96</v>
      </c>
      <c r="R471" s="3">
        <v>3.01</v>
      </c>
      <c r="S471" s="3">
        <v>28.6</v>
      </c>
      <c r="T471" s="3"/>
      <c r="U471" s="3">
        <v>890</v>
      </c>
      <c r="V471" s="3">
        <v>889</v>
      </c>
      <c r="W471" s="4">
        <v>-2.89</v>
      </c>
      <c r="X471" s="3"/>
      <c r="Y471" s="2"/>
      <c r="Z471" s="2"/>
    </row>
    <row r="472" spans="1:26" ht="15.75" customHeight="1" x14ac:dyDescent="0.25">
      <c r="A472" s="7" t="s">
        <v>480</v>
      </c>
      <c r="B472" s="7">
        <v>471</v>
      </c>
      <c r="C472" s="3" t="s">
        <v>5</v>
      </c>
      <c r="D472" s="3"/>
      <c r="E472" s="3">
        <v>1.36</v>
      </c>
      <c r="F472" s="4">
        <v>0</v>
      </c>
      <c r="G472" s="8">
        <v>4700</v>
      </c>
      <c r="H472" s="3">
        <v>6</v>
      </c>
      <c r="I472" s="8">
        <v>865</v>
      </c>
      <c r="J472" s="3"/>
      <c r="K472" s="3">
        <v>1.06</v>
      </c>
      <c r="L472" s="3">
        <v>0.35</v>
      </c>
      <c r="M472" s="3"/>
      <c r="N472" s="3">
        <v>0</v>
      </c>
      <c r="O472" s="3">
        <v>-16.91</v>
      </c>
      <c r="P472" s="3">
        <v>-22.45</v>
      </c>
      <c r="Q472" s="3">
        <v>10.24</v>
      </c>
      <c r="R472" s="3"/>
      <c r="S472" s="3">
        <v>30</v>
      </c>
      <c r="T472" s="3"/>
      <c r="U472" s="3"/>
      <c r="V472" s="3"/>
      <c r="W472" s="4"/>
      <c r="X472" s="3"/>
      <c r="Y472" s="2"/>
      <c r="Z472" s="2"/>
    </row>
    <row r="473" spans="1:26" ht="15.75" customHeight="1" x14ac:dyDescent="0.25">
      <c r="A473" s="7" t="s">
        <v>481</v>
      </c>
      <c r="B473" s="7">
        <v>472</v>
      </c>
      <c r="C473" s="3" t="s">
        <v>183</v>
      </c>
      <c r="D473" s="3"/>
      <c r="E473" s="3">
        <v>26.5</v>
      </c>
      <c r="F473" s="3">
        <v>-0.93</v>
      </c>
      <c r="G473" s="8">
        <v>300</v>
      </c>
      <c r="H473" s="3">
        <v>8</v>
      </c>
      <c r="I473" s="3">
        <v>0</v>
      </c>
      <c r="J473" s="3"/>
      <c r="K473" s="3"/>
      <c r="L473" s="3">
        <v>0.33</v>
      </c>
      <c r="M473" s="3"/>
      <c r="N473" s="3">
        <v>0</v>
      </c>
      <c r="O473" s="3">
        <v>9.08</v>
      </c>
      <c r="P473" s="3">
        <v>10.08</v>
      </c>
      <c r="Q473" s="3">
        <v>7.62</v>
      </c>
      <c r="R473" s="3"/>
      <c r="S473" s="3">
        <v>36.68</v>
      </c>
      <c r="T473" s="3"/>
      <c r="U473" s="3"/>
      <c r="V473" s="3"/>
      <c r="W473" s="9"/>
      <c r="X473" s="3"/>
      <c r="Y473" s="2"/>
      <c r="Z473" s="2"/>
    </row>
    <row r="474" spans="1:26" ht="15.75" customHeight="1" x14ac:dyDescent="0.25">
      <c r="A474" s="7" t="s">
        <v>482</v>
      </c>
      <c r="B474" s="7">
        <v>473</v>
      </c>
      <c r="C474" s="7" t="s">
        <v>1</v>
      </c>
      <c r="D474" s="3"/>
      <c r="E474" s="3">
        <v>1.33</v>
      </c>
      <c r="F474" s="9">
        <v>0.76</v>
      </c>
      <c r="G474" s="8">
        <v>1050800</v>
      </c>
      <c r="H474" s="8">
        <v>1408</v>
      </c>
      <c r="I474" s="8">
        <v>9115</v>
      </c>
      <c r="J474" s="3">
        <v>22.65</v>
      </c>
      <c r="K474" s="3">
        <v>0.53</v>
      </c>
      <c r="L474" s="3">
        <v>2.4500000000000002</v>
      </c>
      <c r="M474" s="3">
        <v>0.05</v>
      </c>
      <c r="N474" s="3">
        <v>0.06</v>
      </c>
      <c r="O474" s="3">
        <v>2.35</v>
      </c>
      <c r="P474" s="3">
        <v>2.34</v>
      </c>
      <c r="Q474" s="3">
        <v>-8.34</v>
      </c>
      <c r="R474" s="3">
        <v>3.41</v>
      </c>
      <c r="S474" s="3">
        <v>37.590000000000003</v>
      </c>
      <c r="T474" s="3"/>
      <c r="U474" s="3">
        <v>759</v>
      </c>
      <c r="V474" s="3">
        <v>751</v>
      </c>
      <c r="W474" s="9">
        <v>0.49</v>
      </c>
      <c r="X474" s="3"/>
      <c r="Y474" s="2"/>
      <c r="Z474" s="2"/>
    </row>
    <row r="475" spans="1:26" ht="15.75" customHeight="1" x14ac:dyDescent="0.25">
      <c r="A475" s="7" t="s">
        <v>483</v>
      </c>
      <c r="B475" s="7">
        <v>474</v>
      </c>
      <c r="C475" s="3" t="s">
        <v>1</v>
      </c>
      <c r="D475" s="3"/>
      <c r="E475" s="3">
        <v>6.15</v>
      </c>
      <c r="F475" s="4">
        <v>-0.81</v>
      </c>
      <c r="G475" s="8">
        <v>899000</v>
      </c>
      <c r="H475" s="8">
        <v>5595</v>
      </c>
      <c r="I475" s="8">
        <v>3770</v>
      </c>
      <c r="J475" s="3">
        <v>6.96</v>
      </c>
      <c r="K475" s="3">
        <v>1.41</v>
      </c>
      <c r="L475" s="3">
        <v>1.53</v>
      </c>
      <c r="M475" s="3">
        <v>0.28000000000000003</v>
      </c>
      <c r="N475" s="3">
        <v>0.88</v>
      </c>
      <c r="O475" s="3">
        <v>10.36</v>
      </c>
      <c r="P475" s="3">
        <v>21.13</v>
      </c>
      <c r="Q475" s="3">
        <v>26.85</v>
      </c>
      <c r="R475" s="3">
        <v>6.94</v>
      </c>
      <c r="S475" s="3">
        <v>30.01</v>
      </c>
      <c r="T475" s="3"/>
      <c r="U475" s="3">
        <v>106</v>
      </c>
      <c r="V475" s="3">
        <v>170</v>
      </c>
      <c r="W475" s="9">
        <v>0.62</v>
      </c>
      <c r="X475" s="3"/>
      <c r="Y475" s="2"/>
      <c r="Z475" s="2"/>
    </row>
    <row r="476" spans="1:26" ht="15.75" customHeight="1" x14ac:dyDescent="0.25">
      <c r="A476" s="7" t="s">
        <v>484</v>
      </c>
      <c r="B476" s="7">
        <v>475</v>
      </c>
      <c r="C476" s="3" t="s">
        <v>5</v>
      </c>
      <c r="D476" s="3"/>
      <c r="E476" s="3">
        <v>1</v>
      </c>
      <c r="F476" s="4">
        <v>0</v>
      </c>
      <c r="G476" s="8">
        <v>72200</v>
      </c>
      <c r="H476" s="8">
        <v>72</v>
      </c>
      <c r="I476" s="8">
        <v>300</v>
      </c>
      <c r="J476" s="3">
        <v>14.98</v>
      </c>
      <c r="K476" s="3">
        <v>1.01</v>
      </c>
      <c r="L476" s="3">
        <v>0.43</v>
      </c>
      <c r="M476" s="3">
        <v>0.04</v>
      </c>
      <c r="N476" s="3">
        <v>7.0000000000000007E-2</v>
      </c>
      <c r="O476" s="3">
        <v>7.12</v>
      </c>
      <c r="P476" s="3">
        <v>6.71</v>
      </c>
      <c r="Q476" s="3">
        <v>36.130000000000003</v>
      </c>
      <c r="R476" s="3">
        <v>7.5</v>
      </c>
      <c r="S476" s="3">
        <v>23.76</v>
      </c>
      <c r="T476" s="3"/>
      <c r="U476" s="3">
        <v>551</v>
      </c>
      <c r="V476" s="3">
        <v>446</v>
      </c>
      <c r="W476" s="9">
        <v>2.08</v>
      </c>
      <c r="X476" s="3"/>
      <c r="Y476" s="2"/>
      <c r="Z476" s="2"/>
    </row>
    <row r="477" spans="1:26" ht="15.75" customHeight="1" x14ac:dyDescent="0.25">
      <c r="A477" s="7" t="s">
        <v>485</v>
      </c>
      <c r="B477" s="7">
        <v>476</v>
      </c>
      <c r="C477" s="3" t="s">
        <v>5</v>
      </c>
      <c r="D477" s="3"/>
      <c r="E477" s="3">
        <v>20.9</v>
      </c>
      <c r="F477" s="9">
        <v>-0.95</v>
      </c>
      <c r="G477" s="8">
        <v>1014100</v>
      </c>
      <c r="H477" s="8">
        <v>21254</v>
      </c>
      <c r="I477" s="8">
        <v>7263</v>
      </c>
      <c r="J477" s="3">
        <v>21.74</v>
      </c>
      <c r="K477" s="3">
        <v>4.1500000000000004</v>
      </c>
      <c r="L477" s="3">
        <v>0.67</v>
      </c>
      <c r="M477" s="3">
        <v>0.35</v>
      </c>
      <c r="N477" s="3">
        <v>0.96</v>
      </c>
      <c r="O477" s="3">
        <v>14.88</v>
      </c>
      <c r="P477" s="3">
        <v>18.52</v>
      </c>
      <c r="Q477" s="3">
        <v>9.02</v>
      </c>
      <c r="R477" s="3">
        <v>5.64</v>
      </c>
      <c r="S477" s="3">
        <v>41.94</v>
      </c>
      <c r="T477" s="3"/>
      <c r="U477" s="3">
        <v>405</v>
      </c>
      <c r="V477" s="3">
        <v>375</v>
      </c>
      <c r="W477" s="6">
        <v>0.81</v>
      </c>
      <c r="X477" s="3"/>
      <c r="Y477" s="2"/>
      <c r="Z477" s="2"/>
    </row>
    <row r="478" spans="1:26" ht="15.75" customHeight="1" x14ac:dyDescent="0.25">
      <c r="A478" s="7" t="s">
        <v>486</v>
      </c>
      <c r="B478" s="7">
        <v>477</v>
      </c>
      <c r="C478" s="3" t="s">
        <v>1</v>
      </c>
      <c r="D478" s="3"/>
      <c r="E478" s="3">
        <v>0.63</v>
      </c>
      <c r="F478" s="4">
        <v>5</v>
      </c>
      <c r="G478" s="8">
        <v>1700</v>
      </c>
      <c r="H478" s="8">
        <v>1</v>
      </c>
      <c r="I478" s="8">
        <v>958</v>
      </c>
      <c r="J478" s="3"/>
      <c r="K478" s="3">
        <v>0.81</v>
      </c>
      <c r="L478" s="3">
        <v>0.34</v>
      </c>
      <c r="M478" s="3"/>
      <c r="N478" s="3">
        <v>0</v>
      </c>
      <c r="O478" s="3">
        <v>-1.1499999999999999</v>
      </c>
      <c r="P478" s="3">
        <v>-0.96</v>
      </c>
      <c r="Q478" s="3">
        <v>0.31</v>
      </c>
      <c r="R478" s="3"/>
      <c r="S478" s="3">
        <v>60.5</v>
      </c>
      <c r="T478" s="3"/>
      <c r="U478" s="3"/>
      <c r="V478" s="3"/>
      <c r="W478" s="9"/>
      <c r="X478" s="3"/>
      <c r="Y478" s="2"/>
      <c r="Z478" s="2"/>
    </row>
    <row r="479" spans="1:26" ht="15.75" customHeight="1" x14ac:dyDescent="0.25">
      <c r="A479" s="7" t="s">
        <v>487</v>
      </c>
      <c r="B479" s="7">
        <v>478</v>
      </c>
      <c r="C479" s="3" t="s">
        <v>1</v>
      </c>
      <c r="D479" s="3"/>
      <c r="E479" s="3">
        <v>0.37</v>
      </c>
      <c r="F479" s="4">
        <v>0</v>
      </c>
      <c r="G479" s="8">
        <v>667500</v>
      </c>
      <c r="H479" s="3">
        <v>244</v>
      </c>
      <c r="I479" s="3">
        <v>387</v>
      </c>
      <c r="J479" s="3"/>
      <c r="K479" s="3">
        <v>0.23</v>
      </c>
      <c r="L479" s="3">
        <v>1.1000000000000001</v>
      </c>
      <c r="M479" s="3"/>
      <c r="N479" s="3">
        <v>0</v>
      </c>
      <c r="O479" s="3">
        <v>-3.15</v>
      </c>
      <c r="P479" s="3">
        <v>-9.09</v>
      </c>
      <c r="Q479" s="3">
        <v>-1.85</v>
      </c>
      <c r="R479" s="3"/>
      <c r="S479" s="3">
        <v>31.48</v>
      </c>
      <c r="T479" s="3"/>
      <c r="U479" s="3"/>
      <c r="V479" s="3"/>
      <c r="W479" s="9"/>
      <c r="X479" s="3"/>
      <c r="Y479" s="2"/>
      <c r="Z479" s="2"/>
    </row>
    <row r="480" spans="1:26" ht="15.75" customHeight="1" x14ac:dyDescent="0.25">
      <c r="A480" s="7" t="s">
        <v>488</v>
      </c>
      <c r="B480" s="7">
        <v>479</v>
      </c>
      <c r="C480" s="3" t="s">
        <v>1</v>
      </c>
      <c r="D480" s="3"/>
      <c r="E480" s="3">
        <v>4.84</v>
      </c>
      <c r="F480" s="4">
        <v>1.26</v>
      </c>
      <c r="G480" s="8">
        <v>1461700</v>
      </c>
      <c r="H480" s="8">
        <v>7032</v>
      </c>
      <c r="I480" s="8">
        <v>4871</v>
      </c>
      <c r="J480" s="3">
        <v>549.64</v>
      </c>
      <c r="K480" s="3">
        <v>1.44</v>
      </c>
      <c r="L480" s="3">
        <v>4.26</v>
      </c>
      <c r="M480" s="3"/>
      <c r="N480" s="3">
        <v>0.01</v>
      </c>
      <c r="O480" s="3">
        <v>2.66</v>
      </c>
      <c r="P480" s="3">
        <v>0.26</v>
      </c>
      <c r="Q480" s="3">
        <v>-3.37</v>
      </c>
      <c r="R480" s="3">
        <v>3.14</v>
      </c>
      <c r="S480" s="3">
        <v>57.59</v>
      </c>
      <c r="T480" s="3"/>
      <c r="U480" s="3">
        <v>971</v>
      </c>
      <c r="V480" s="3">
        <v>896</v>
      </c>
      <c r="W480" s="9">
        <v>-1.33</v>
      </c>
      <c r="X480" s="3"/>
      <c r="Y480" s="2"/>
      <c r="Z480" s="2"/>
    </row>
    <row r="481" spans="1:26" ht="15.75" customHeight="1" x14ac:dyDescent="0.25">
      <c r="A481" s="7" t="s">
        <v>489</v>
      </c>
      <c r="B481" s="7">
        <v>480</v>
      </c>
      <c r="C481" s="3" t="s">
        <v>1</v>
      </c>
      <c r="D481" s="3"/>
      <c r="E481" s="3">
        <v>1.19</v>
      </c>
      <c r="F481" s="4">
        <v>1.71</v>
      </c>
      <c r="G481" s="8">
        <v>900</v>
      </c>
      <c r="H481" s="8">
        <v>1</v>
      </c>
      <c r="I481" s="8">
        <v>764</v>
      </c>
      <c r="J481" s="3"/>
      <c r="K481" s="3">
        <v>0.34</v>
      </c>
      <c r="L481" s="3">
        <v>1.45</v>
      </c>
      <c r="M481" s="3"/>
      <c r="N481" s="3">
        <v>0</v>
      </c>
      <c r="O481" s="3">
        <v>-0.69</v>
      </c>
      <c r="P481" s="3">
        <v>-2.81</v>
      </c>
      <c r="Q481" s="3">
        <v>-6.22</v>
      </c>
      <c r="R481" s="3">
        <v>7.69</v>
      </c>
      <c r="S481" s="3">
        <v>47.02</v>
      </c>
      <c r="T481" s="3"/>
      <c r="U481" s="3"/>
      <c r="V481" s="3"/>
      <c r="W481" s="4"/>
      <c r="X481" s="3"/>
      <c r="Y481" s="2"/>
      <c r="Z481" s="2"/>
    </row>
    <row r="482" spans="1:26" ht="15.75" customHeight="1" x14ac:dyDescent="0.25">
      <c r="A482" s="7" t="s">
        <v>490</v>
      </c>
      <c r="B482" s="7">
        <v>481</v>
      </c>
      <c r="C482" s="3" t="s">
        <v>1</v>
      </c>
      <c r="D482" s="3"/>
      <c r="E482" s="3">
        <v>4.9000000000000004</v>
      </c>
      <c r="F482" s="4">
        <v>0</v>
      </c>
      <c r="G482" s="8">
        <v>167100</v>
      </c>
      <c r="H482" s="3">
        <v>817</v>
      </c>
      <c r="I482" s="8">
        <v>3028</v>
      </c>
      <c r="J482" s="3">
        <v>25.36</v>
      </c>
      <c r="K482" s="3">
        <v>0.86</v>
      </c>
      <c r="L482" s="3">
        <v>1.23</v>
      </c>
      <c r="M482" s="3"/>
      <c r="N482" s="3">
        <v>0.19</v>
      </c>
      <c r="O482" s="3">
        <v>1.38</v>
      </c>
      <c r="P482" s="3">
        <v>3.3</v>
      </c>
      <c r="Q482" s="3">
        <v>-3.63</v>
      </c>
      <c r="R482" s="3">
        <v>10.61</v>
      </c>
      <c r="S482" s="3">
        <v>28.3</v>
      </c>
      <c r="T482" s="3"/>
      <c r="U482" s="3">
        <v>757</v>
      </c>
      <c r="V482" s="3">
        <v>821</v>
      </c>
      <c r="W482" s="9">
        <v>1.9</v>
      </c>
      <c r="X482" s="3"/>
      <c r="Y482" s="2"/>
      <c r="Z482" s="2"/>
    </row>
    <row r="483" spans="1:26" ht="15.75" customHeight="1" x14ac:dyDescent="0.25">
      <c r="A483" s="7" t="s">
        <v>491</v>
      </c>
      <c r="B483" s="7">
        <v>482</v>
      </c>
      <c r="C483" s="3" t="s">
        <v>1</v>
      </c>
      <c r="D483" s="3"/>
      <c r="E483" s="3">
        <v>0.95</v>
      </c>
      <c r="F483" s="4">
        <v>-1.04</v>
      </c>
      <c r="G483" s="8">
        <v>143700</v>
      </c>
      <c r="H483" s="8">
        <v>136</v>
      </c>
      <c r="I483" s="8">
        <v>290</v>
      </c>
      <c r="J483" s="3">
        <v>39.270000000000003</v>
      </c>
      <c r="K483" s="3">
        <v>1.61</v>
      </c>
      <c r="L483" s="3">
        <v>1.1499999999999999</v>
      </c>
      <c r="M483" s="3">
        <v>0.05</v>
      </c>
      <c r="N483" s="3">
        <v>0.02</v>
      </c>
      <c r="O483" s="3">
        <v>2.13</v>
      </c>
      <c r="P483" s="3">
        <v>4</v>
      </c>
      <c r="Q483" s="3">
        <v>-7.26</v>
      </c>
      <c r="R483" s="3">
        <v>5.21</v>
      </c>
      <c r="S483" s="3">
        <v>26.34</v>
      </c>
      <c r="T483" s="3"/>
      <c r="U483" s="3">
        <v>798</v>
      </c>
      <c r="V483" s="3">
        <v>850</v>
      </c>
      <c r="W483" s="6">
        <v>0.19</v>
      </c>
      <c r="X483" s="3"/>
      <c r="Y483" s="2"/>
      <c r="Z483" s="2"/>
    </row>
    <row r="484" spans="1:26" ht="15.75" customHeight="1" x14ac:dyDescent="0.25">
      <c r="A484" s="7" t="s">
        <v>492</v>
      </c>
      <c r="B484" s="7">
        <v>483</v>
      </c>
      <c r="C484" s="3" t="s">
        <v>1</v>
      </c>
      <c r="D484" s="3"/>
      <c r="E484" s="3">
        <v>20.100000000000001</v>
      </c>
      <c r="F484" s="3">
        <v>0</v>
      </c>
      <c r="G484" s="8">
        <v>786100</v>
      </c>
      <c r="H484" s="8">
        <v>16206</v>
      </c>
      <c r="I484" s="8">
        <v>6118</v>
      </c>
      <c r="J484" s="3">
        <v>19.309999999999999</v>
      </c>
      <c r="K484" s="3">
        <v>2.39</v>
      </c>
      <c r="L484" s="3">
        <v>0.24</v>
      </c>
      <c r="M484" s="3">
        <v>0.83</v>
      </c>
      <c r="N484" s="3">
        <v>1.04</v>
      </c>
      <c r="O484" s="3">
        <v>12.05</v>
      </c>
      <c r="P484" s="3">
        <v>12.57</v>
      </c>
      <c r="Q484" s="3">
        <v>10.53</v>
      </c>
      <c r="R484" s="3">
        <v>4.13</v>
      </c>
      <c r="S484" s="3">
        <v>24.79</v>
      </c>
      <c r="T484" s="3"/>
      <c r="U484" s="3">
        <v>452</v>
      </c>
      <c r="V484" s="3">
        <v>386</v>
      </c>
      <c r="W484" s="9">
        <v>2.11</v>
      </c>
      <c r="X484" s="3"/>
      <c r="Y484" s="2"/>
      <c r="Z484" s="2"/>
    </row>
    <row r="485" spans="1:26" ht="15.75" customHeight="1" x14ac:dyDescent="0.25">
      <c r="A485" s="7" t="s">
        <v>493</v>
      </c>
      <c r="B485" s="7">
        <v>484</v>
      </c>
      <c r="C485" s="3" t="s">
        <v>1</v>
      </c>
      <c r="D485" s="3"/>
      <c r="E485" s="3">
        <v>13.4</v>
      </c>
      <c r="F485" s="4">
        <v>-0.74</v>
      </c>
      <c r="G485" s="8">
        <v>3484600</v>
      </c>
      <c r="H485" s="8">
        <v>47450</v>
      </c>
      <c r="I485" s="8">
        <v>5698</v>
      </c>
      <c r="J485" s="3">
        <v>11.69</v>
      </c>
      <c r="K485" s="3">
        <v>0.84</v>
      </c>
      <c r="L485" s="3">
        <v>0.2</v>
      </c>
      <c r="M485" s="3">
        <v>0.12</v>
      </c>
      <c r="N485" s="3">
        <v>1.1499999999999999</v>
      </c>
      <c r="O485" s="3">
        <v>6.52</v>
      </c>
      <c r="P485" s="3">
        <v>7.11</v>
      </c>
      <c r="Q485" s="3">
        <v>1.89</v>
      </c>
      <c r="R485" s="3">
        <v>10</v>
      </c>
      <c r="S485" s="3">
        <v>58.03</v>
      </c>
      <c r="T485" s="3"/>
      <c r="U485" s="3">
        <v>480</v>
      </c>
      <c r="V485" s="3">
        <v>409</v>
      </c>
      <c r="W485" s="6">
        <v>1.21</v>
      </c>
      <c r="X485" s="3"/>
      <c r="Y485" s="2"/>
      <c r="Z485" s="2"/>
    </row>
    <row r="486" spans="1:26" ht="15.75" customHeight="1" x14ac:dyDescent="0.25">
      <c r="A486" s="7" t="s">
        <v>494</v>
      </c>
      <c r="B486" s="7">
        <v>485</v>
      </c>
      <c r="C486" s="3" t="s">
        <v>1</v>
      </c>
      <c r="D486" s="3"/>
      <c r="E486" s="3">
        <v>24.9</v>
      </c>
      <c r="F486" s="9">
        <v>-1.39</v>
      </c>
      <c r="G486" s="8">
        <v>2900</v>
      </c>
      <c r="H486" s="8">
        <v>73</v>
      </c>
      <c r="I486" s="8">
        <v>8964</v>
      </c>
      <c r="J486" s="3">
        <v>18.260000000000002</v>
      </c>
      <c r="K486" s="3">
        <v>3.82</v>
      </c>
      <c r="L486" s="3">
        <v>0.13</v>
      </c>
      <c r="M486" s="3">
        <v>1.1499999999999999</v>
      </c>
      <c r="N486" s="3">
        <v>1.36</v>
      </c>
      <c r="O486" s="3">
        <v>23.22</v>
      </c>
      <c r="P486" s="3">
        <v>21.3</v>
      </c>
      <c r="Q486" s="3">
        <v>18.07</v>
      </c>
      <c r="R486" s="3">
        <v>4.55</v>
      </c>
      <c r="S486" s="3">
        <v>22.55</v>
      </c>
      <c r="T486" s="3"/>
      <c r="U486" s="3">
        <v>337</v>
      </c>
      <c r="V486" s="3">
        <v>285</v>
      </c>
      <c r="W486" s="6">
        <v>4.1500000000000004</v>
      </c>
      <c r="X486" s="3"/>
      <c r="Y486" s="2"/>
      <c r="Z486" s="2"/>
    </row>
    <row r="487" spans="1:26" ht="15.75" customHeight="1" x14ac:dyDescent="0.25">
      <c r="A487" s="7" t="s">
        <v>495</v>
      </c>
      <c r="B487" s="7">
        <v>486</v>
      </c>
      <c r="C487" s="3" t="s">
        <v>1</v>
      </c>
      <c r="D487" s="3"/>
      <c r="E487" s="3">
        <v>48.25</v>
      </c>
      <c r="F487" s="3">
        <v>0.52</v>
      </c>
      <c r="G487" s="8">
        <v>14679400</v>
      </c>
      <c r="H487" s="8">
        <v>715382</v>
      </c>
      <c r="I487" s="8">
        <v>66255</v>
      </c>
      <c r="J487" s="3">
        <v>16.329999999999998</v>
      </c>
      <c r="K487" s="3">
        <v>3.08</v>
      </c>
      <c r="L487" s="3">
        <v>1.28</v>
      </c>
      <c r="M487" s="3">
        <v>1.4</v>
      </c>
      <c r="N487" s="3">
        <v>2.95</v>
      </c>
      <c r="O487" s="3">
        <v>11.36</v>
      </c>
      <c r="P487" s="3">
        <v>21.69</v>
      </c>
      <c r="Q487" s="3">
        <v>37.229999999999997</v>
      </c>
      <c r="R487" s="3">
        <v>2.92</v>
      </c>
      <c r="S487" s="3">
        <v>45.08</v>
      </c>
      <c r="T487" s="3"/>
      <c r="U487" s="3">
        <v>314</v>
      </c>
      <c r="V487" s="3">
        <v>360</v>
      </c>
      <c r="W487" s="6">
        <v>0.53</v>
      </c>
      <c r="X487" s="3"/>
      <c r="Y487" s="2"/>
      <c r="Z487" s="2"/>
    </row>
    <row r="488" spans="1:26" ht="15.75" customHeight="1" x14ac:dyDescent="0.25">
      <c r="A488" s="7" t="s">
        <v>496</v>
      </c>
      <c r="B488" s="7">
        <v>487</v>
      </c>
      <c r="C488" s="3" t="s">
        <v>1</v>
      </c>
      <c r="D488" s="3"/>
      <c r="E488" s="3">
        <v>11.7</v>
      </c>
      <c r="F488" s="4">
        <v>0</v>
      </c>
      <c r="G488" s="8">
        <v>0</v>
      </c>
      <c r="H488" s="8">
        <v>0</v>
      </c>
      <c r="I488" s="8">
        <v>281</v>
      </c>
      <c r="J488" s="3"/>
      <c r="K488" s="3">
        <v>0.71</v>
      </c>
      <c r="L488" s="3">
        <v>7.0000000000000007E-2</v>
      </c>
      <c r="M488" s="3"/>
      <c r="N488" s="3">
        <v>0</v>
      </c>
      <c r="O488" s="3">
        <v>-3.28</v>
      </c>
      <c r="P488" s="3">
        <v>-3.4</v>
      </c>
      <c r="Q488" s="3">
        <v>-5.27</v>
      </c>
      <c r="R488" s="3"/>
      <c r="S488" s="3">
        <v>22.83</v>
      </c>
      <c r="T488" s="3"/>
      <c r="U488" s="3"/>
      <c r="V488" s="3"/>
      <c r="W488" s="9"/>
      <c r="X488" s="3"/>
      <c r="Y488" s="2"/>
      <c r="Z488" s="2"/>
    </row>
    <row r="489" spans="1:26" ht="15.75" customHeight="1" x14ac:dyDescent="0.25">
      <c r="A489" s="7" t="s">
        <v>497</v>
      </c>
      <c r="B489" s="7">
        <v>488</v>
      </c>
      <c r="C489" s="3" t="s">
        <v>1</v>
      </c>
      <c r="D489" s="3"/>
      <c r="E489" s="3">
        <v>2.2599999999999998</v>
      </c>
      <c r="F489" s="3">
        <v>0.89</v>
      </c>
      <c r="G489" s="8">
        <v>2659700</v>
      </c>
      <c r="H489" s="8">
        <v>6063</v>
      </c>
      <c r="I489" s="8">
        <v>9446</v>
      </c>
      <c r="J489" s="3">
        <v>4.32</v>
      </c>
      <c r="K489" s="3">
        <v>0.54</v>
      </c>
      <c r="L489" s="3">
        <v>1.64</v>
      </c>
      <c r="M489" s="3">
        <v>0.19</v>
      </c>
      <c r="N489" s="3">
        <v>0.52</v>
      </c>
      <c r="O489" s="3">
        <v>6.35</v>
      </c>
      <c r="P489" s="3">
        <v>12.97</v>
      </c>
      <c r="Q489" s="3">
        <v>9.59</v>
      </c>
      <c r="R489" s="3">
        <v>8.48</v>
      </c>
      <c r="S489" s="3">
        <v>39.06</v>
      </c>
      <c r="T489" s="3"/>
      <c r="U489" s="3">
        <v>165</v>
      </c>
      <c r="V489" s="3">
        <v>261</v>
      </c>
      <c r="W489" s="9">
        <v>0.75</v>
      </c>
      <c r="X489" s="3"/>
      <c r="Y489" s="2"/>
      <c r="Z489" s="2"/>
    </row>
    <row r="490" spans="1:26" ht="15.75" customHeight="1" x14ac:dyDescent="0.25">
      <c r="A490" s="7" t="s">
        <v>498</v>
      </c>
      <c r="B490" s="7">
        <v>489</v>
      </c>
      <c r="C490" s="3" t="s">
        <v>1</v>
      </c>
      <c r="D490" s="3"/>
      <c r="E490" s="3">
        <v>66.75</v>
      </c>
      <c r="F490" s="9">
        <v>-0.74</v>
      </c>
      <c r="G490" s="8">
        <v>10747500</v>
      </c>
      <c r="H490" s="8">
        <v>719972</v>
      </c>
      <c r="I490" s="8">
        <v>226656</v>
      </c>
      <c r="J490" s="3">
        <v>5.99</v>
      </c>
      <c r="K490" s="3">
        <v>0.56000000000000005</v>
      </c>
      <c r="L490" s="3">
        <v>6.71</v>
      </c>
      <c r="M490" s="3">
        <v>4</v>
      </c>
      <c r="N490" s="3">
        <v>11.15</v>
      </c>
      <c r="O490" s="3">
        <v>1.77</v>
      </c>
      <c r="P490" s="3">
        <v>9.5</v>
      </c>
      <c r="Q490" s="3">
        <v>20.94</v>
      </c>
      <c r="R490" s="3">
        <v>9.2899999999999991</v>
      </c>
      <c r="S490" s="3">
        <v>76.430000000000007</v>
      </c>
      <c r="T490" s="3"/>
      <c r="U490" s="3">
        <v>270</v>
      </c>
      <c r="V490" s="3">
        <v>480</v>
      </c>
      <c r="W490" s="9">
        <v>-1.63</v>
      </c>
      <c r="X490" s="3"/>
      <c r="Y490" s="2"/>
      <c r="Z490" s="2"/>
    </row>
    <row r="491" spans="1:26" ht="15.75" customHeight="1" x14ac:dyDescent="0.25">
      <c r="A491" s="7" t="s">
        <v>499</v>
      </c>
      <c r="B491" s="7">
        <v>490</v>
      </c>
      <c r="C491" s="3" t="s">
        <v>1</v>
      </c>
      <c r="D491" s="3"/>
      <c r="E491" s="3">
        <v>331</v>
      </c>
      <c r="F491" s="3">
        <v>-2.36</v>
      </c>
      <c r="G491" s="8">
        <v>2929800</v>
      </c>
      <c r="H491" s="8">
        <v>978979</v>
      </c>
      <c r="I491" s="8">
        <v>397200</v>
      </c>
      <c r="J491" s="3">
        <v>13.39</v>
      </c>
      <c r="K491" s="3">
        <v>1.34</v>
      </c>
      <c r="L491" s="3">
        <v>1.22</v>
      </c>
      <c r="M491" s="3">
        <v>5.5</v>
      </c>
      <c r="N491" s="3">
        <v>24.73</v>
      </c>
      <c r="O491" s="3">
        <v>6.48</v>
      </c>
      <c r="P491" s="3">
        <v>10.32</v>
      </c>
      <c r="Q491" s="3">
        <v>7.83</v>
      </c>
      <c r="R491" s="3">
        <v>4.13</v>
      </c>
      <c r="S491" s="3">
        <v>66.11</v>
      </c>
      <c r="T491" s="3"/>
      <c r="U491" s="3">
        <v>431</v>
      </c>
      <c r="V491" s="3">
        <v>447</v>
      </c>
      <c r="W491" s="4">
        <v>-2.1</v>
      </c>
      <c r="X491" s="3"/>
      <c r="Y491" s="2"/>
      <c r="Z491" s="2"/>
    </row>
    <row r="492" spans="1:26" ht="15.75" customHeight="1" x14ac:dyDescent="0.25">
      <c r="A492" s="7" t="s">
        <v>500</v>
      </c>
      <c r="B492" s="7">
        <v>491</v>
      </c>
      <c r="C492" s="3" t="s">
        <v>1</v>
      </c>
      <c r="D492" s="3"/>
      <c r="E492" s="3">
        <v>124</v>
      </c>
      <c r="F492" s="4">
        <v>-1.59</v>
      </c>
      <c r="G492" s="8">
        <v>139200</v>
      </c>
      <c r="H492" s="8">
        <v>17367</v>
      </c>
      <c r="I492" s="8">
        <v>36952</v>
      </c>
      <c r="J492" s="3">
        <v>11.32</v>
      </c>
      <c r="K492" s="3">
        <v>1.1399999999999999</v>
      </c>
      <c r="L492" s="3">
        <v>1.48</v>
      </c>
      <c r="M492" s="3">
        <v>4</v>
      </c>
      <c r="N492" s="3">
        <v>10.96</v>
      </c>
      <c r="O492" s="3">
        <v>7.19</v>
      </c>
      <c r="P492" s="3">
        <v>10.09</v>
      </c>
      <c r="Q492" s="3">
        <v>8.5299999999999994</v>
      </c>
      <c r="R492" s="3">
        <v>6.35</v>
      </c>
      <c r="S492" s="3">
        <v>27.92</v>
      </c>
      <c r="T492" s="3"/>
      <c r="U492" s="3">
        <v>389</v>
      </c>
      <c r="V492" s="3">
        <v>375</v>
      </c>
      <c r="W492" s="4">
        <v>17.350000000000001</v>
      </c>
      <c r="X492" s="3"/>
      <c r="Y492" s="2"/>
      <c r="Z492" s="2"/>
    </row>
    <row r="493" spans="1:26" ht="15.75" customHeight="1" x14ac:dyDescent="0.25">
      <c r="A493" s="7" t="s">
        <v>501</v>
      </c>
      <c r="B493" s="7">
        <v>492</v>
      </c>
      <c r="C493" s="3" t="s">
        <v>1</v>
      </c>
      <c r="D493" s="3"/>
      <c r="E493" s="3">
        <v>3.6</v>
      </c>
      <c r="F493" s="4">
        <v>-1.64</v>
      </c>
      <c r="G493" s="8">
        <v>138900</v>
      </c>
      <c r="H493" s="8">
        <v>527</v>
      </c>
      <c r="I493" s="8">
        <v>3438</v>
      </c>
      <c r="J493" s="3">
        <v>41.73</v>
      </c>
      <c r="K493" s="3">
        <v>1.33</v>
      </c>
      <c r="L493" s="3">
        <v>1.58</v>
      </c>
      <c r="M493" s="3">
        <v>0.06</v>
      </c>
      <c r="N493" s="3">
        <v>0.09</v>
      </c>
      <c r="O493" s="3">
        <v>3.47</v>
      </c>
      <c r="P493" s="3">
        <v>3.18</v>
      </c>
      <c r="Q493" s="3">
        <v>1.52</v>
      </c>
      <c r="R493" s="3">
        <v>1.67</v>
      </c>
      <c r="S493" s="3">
        <v>28.42</v>
      </c>
      <c r="T493" s="3"/>
      <c r="U493" s="3">
        <v>834</v>
      </c>
      <c r="V493" s="3">
        <v>794</v>
      </c>
      <c r="W493" s="6">
        <v>0.91</v>
      </c>
      <c r="X493" s="3"/>
      <c r="Y493" s="2"/>
      <c r="Z493" s="2"/>
    </row>
    <row r="494" spans="1:26" ht="15.75" customHeight="1" x14ac:dyDescent="0.25">
      <c r="A494" s="7" t="s">
        <v>502</v>
      </c>
      <c r="B494" s="7">
        <v>493</v>
      </c>
      <c r="C494" s="3" t="s">
        <v>1</v>
      </c>
      <c r="D494" s="3"/>
      <c r="E494" s="3">
        <v>1.31</v>
      </c>
      <c r="F494" s="4">
        <v>0</v>
      </c>
      <c r="G494" s="8">
        <v>289900</v>
      </c>
      <c r="H494" s="3">
        <v>381</v>
      </c>
      <c r="I494" s="8">
        <v>983</v>
      </c>
      <c r="J494" s="3"/>
      <c r="K494" s="3">
        <v>0.6</v>
      </c>
      <c r="L494" s="3">
        <v>0.94</v>
      </c>
      <c r="M494" s="3">
        <v>0.02</v>
      </c>
      <c r="N494" s="3">
        <v>0</v>
      </c>
      <c r="O494" s="3">
        <v>-0.56999999999999995</v>
      </c>
      <c r="P494" s="3">
        <v>-2.93</v>
      </c>
      <c r="Q494" s="3">
        <v>2.83</v>
      </c>
      <c r="R494" s="3">
        <v>1.53</v>
      </c>
      <c r="S494" s="3">
        <v>44.64</v>
      </c>
      <c r="T494" s="3"/>
      <c r="U494" s="3"/>
      <c r="V494" s="3"/>
      <c r="W494" s="9"/>
      <c r="X494" s="3"/>
      <c r="Y494" s="2"/>
      <c r="Z494" s="2"/>
    </row>
    <row r="495" spans="1:26" ht="15.75" customHeight="1" x14ac:dyDescent="0.25">
      <c r="A495" s="7" t="s">
        <v>503</v>
      </c>
      <c r="B495" s="7">
        <v>494</v>
      </c>
      <c r="C495" s="3" t="s">
        <v>183</v>
      </c>
      <c r="D495" s="3"/>
      <c r="E495" s="3">
        <v>2.2200000000000002</v>
      </c>
      <c r="F495" s="4">
        <v>-1.77</v>
      </c>
      <c r="G495" s="8">
        <v>90605100</v>
      </c>
      <c r="H495" s="8">
        <v>204354</v>
      </c>
      <c r="I495" s="8">
        <v>1332</v>
      </c>
      <c r="J495" s="3">
        <v>21.49</v>
      </c>
      <c r="K495" s="3"/>
      <c r="L495" s="3">
        <v>0.72</v>
      </c>
      <c r="M495" s="3"/>
      <c r="N495" s="3">
        <v>0.1</v>
      </c>
      <c r="O495" s="3"/>
      <c r="P495" s="3"/>
      <c r="Q495" s="3"/>
      <c r="R495" s="3"/>
      <c r="S495" s="3">
        <v>32.24</v>
      </c>
      <c r="T495" s="3"/>
      <c r="U495" s="3"/>
      <c r="V495" s="3"/>
      <c r="W495" s="9"/>
      <c r="X495" s="3"/>
      <c r="Y495" s="2"/>
      <c r="Z495" s="2"/>
    </row>
    <row r="496" spans="1:26" ht="15.75" customHeight="1" x14ac:dyDescent="0.25">
      <c r="A496" s="7" t="s">
        <v>504</v>
      </c>
      <c r="B496" s="7">
        <v>495</v>
      </c>
      <c r="C496" s="7" t="s">
        <v>1</v>
      </c>
      <c r="D496" s="3"/>
      <c r="E496" s="3">
        <v>1.76</v>
      </c>
      <c r="F496" s="4">
        <v>0</v>
      </c>
      <c r="G496" s="8">
        <v>57200</v>
      </c>
      <c r="H496" s="8">
        <v>100</v>
      </c>
      <c r="I496" s="8">
        <v>2112</v>
      </c>
      <c r="J496" s="3">
        <v>19.02</v>
      </c>
      <c r="K496" s="3">
        <v>0.81</v>
      </c>
      <c r="L496" s="3">
        <v>0.92</v>
      </c>
      <c r="M496" s="3"/>
      <c r="N496" s="3">
        <v>0.09</v>
      </c>
      <c r="O496" s="3">
        <v>4.17</v>
      </c>
      <c r="P496" s="3">
        <v>4.26</v>
      </c>
      <c r="Q496" s="3">
        <v>3.99</v>
      </c>
      <c r="R496" s="3">
        <v>5.68</v>
      </c>
      <c r="S496" s="3">
        <v>36.869999999999997</v>
      </c>
      <c r="T496" s="3"/>
      <c r="U496" s="3">
        <v>668</v>
      </c>
      <c r="V496" s="3">
        <v>631</v>
      </c>
      <c r="W496" s="9">
        <v>-77.63</v>
      </c>
      <c r="X496" s="3"/>
      <c r="Y496" s="2"/>
      <c r="Z496" s="2"/>
    </row>
    <row r="497" spans="1:26" ht="15.75" customHeight="1" x14ac:dyDescent="0.25">
      <c r="A497" s="7" t="s">
        <v>505</v>
      </c>
      <c r="B497" s="7">
        <v>496</v>
      </c>
      <c r="C497" s="3" t="s">
        <v>1</v>
      </c>
      <c r="D497" s="3"/>
      <c r="E497" s="3">
        <v>6</v>
      </c>
      <c r="F497" s="4">
        <v>0</v>
      </c>
      <c r="G497" s="8">
        <v>750400</v>
      </c>
      <c r="H497" s="8">
        <v>4529</v>
      </c>
      <c r="I497" s="8">
        <v>1800</v>
      </c>
      <c r="J497" s="3">
        <v>7.38</v>
      </c>
      <c r="K497" s="3">
        <v>0.88</v>
      </c>
      <c r="L497" s="3">
        <v>0.19</v>
      </c>
      <c r="M497" s="3">
        <v>0.4</v>
      </c>
      <c r="N497" s="3">
        <v>0.81</v>
      </c>
      <c r="O497" s="3">
        <v>13.02</v>
      </c>
      <c r="P497" s="3">
        <v>12.03</v>
      </c>
      <c r="Q497" s="3">
        <v>14.3</v>
      </c>
      <c r="R497" s="3">
        <v>6.81</v>
      </c>
      <c r="S497" s="3">
        <v>52.66</v>
      </c>
      <c r="T497" s="3"/>
      <c r="U497" s="3">
        <v>224</v>
      </c>
      <c r="V497" s="3">
        <v>127</v>
      </c>
      <c r="W497" s="4">
        <v>-2.2000000000000002</v>
      </c>
      <c r="X497" s="3"/>
      <c r="Y497" s="2"/>
      <c r="Z497" s="2"/>
    </row>
    <row r="498" spans="1:26" ht="15.75" customHeight="1" x14ac:dyDescent="0.25">
      <c r="A498" s="7" t="s">
        <v>506</v>
      </c>
      <c r="B498" s="7">
        <v>497</v>
      </c>
      <c r="C498" s="3" t="s">
        <v>1</v>
      </c>
      <c r="D498" s="3"/>
      <c r="E498" s="3">
        <v>0.15</v>
      </c>
      <c r="F498" s="3">
        <v>-6.25</v>
      </c>
      <c r="G498" s="8">
        <v>1134600</v>
      </c>
      <c r="H498" s="8">
        <v>170</v>
      </c>
      <c r="I498" s="8">
        <v>1699</v>
      </c>
      <c r="J498" s="3"/>
      <c r="K498" s="3">
        <v>3</v>
      </c>
      <c r="L498" s="3">
        <v>6.77</v>
      </c>
      <c r="M498" s="3"/>
      <c r="N498" s="3">
        <v>0</v>
      </c>
      <c r="O498" s="3">
        <v>-0.17</v>
      </c>
      <c r="P498" s="3">
        <v>-31.79</v>
      </c>
      <c r="Q498" s="3">
        <v>-33.39</v>
      </c>
      <c r="R498" s="3"/>
      <c r="S498" s="3">
        <v>15.69</v>
      </c>
      <c r="T498" s="3"/>
      <c r="U498" s="3"/>
      <c r="V498" s="3"/>
      <c r="W498" s="4"/>
      <c r="X498" s="3"/>
      <c r="Y498" s="2"/>
      <c r="Z498" s="2"/>
    </row>
    <row r="499" spans="1:26" ht="15.75" customHeight="1" x14ac:dyDescent="0.25">
      <c r="A499" s="7" t="s">
        <v>507</v>
      </c>
      <c r="B499" s="7">
        <v>498</v>
      </c>
      <c r="C499" s="3" t="s">
        <v>1</v>
      </c>
      <c r="D499" s="3"/>
      <c r="E499" s="3">
        <v>1.1599999999999999</v>
      </c>
      <c r="F499" s="9">
        <v>-2.52</v>
      </c>
      <c r="G499" s="8">
        <v>26500</v>
      </c>
      <c r="H499" s="3">
        <v>31</v>
      </c>
      <c r="I499" s="8">
        <v>278</v>
      </c>
      <c r="J499" s="3">
        <v>9.57</v>
      </c>
      <c r="K499" s="3">
        <v>0.82</v>
      </c>
      <c r="L499" s="3">
        <v>0.32</v>
      </c>
      <c r="M499" s="3">
        <v>0.05</v>
      </c>
      <c r="N499" s="3">
        <v>0.12</v>
      </c>
      <c r="O499" s="3">
        <v>7.94</v>
      </c>
      <c r="P499" s="3">
        <v>8.84</v>
      </c>
      <c r="Q499" s="3">
        <v>6.71</v>
      </c>
      <c r="R499" s="3">
        <v>4.2</v>
      </c>
      <c r="S499" s="3">
        <v>27.88</v>
      </c>
      <c r="T499" s="3"/>
      <c r="U499" s="3">
        <v>374</v>
      </c>
      <c r="V499" s="3">
        <v>301</v>
      </c>
      <c r="W499" s="9">
        <v>0.69</v>
      </c>
      <c r="X499" s="3"/>
      <c r="Y499" s="2"/>
      <c r="Z499" s="2"/>
    </row>
    <row r="500" spans="1:26" ht="15.75" customHeight="1" x14ac:dyDescent="0.25">
      <c r="A500" s="7" t="s">
        <v>508</v>
      </c>
      <c r="B500" s="7">
        <v>499</v>
      </c>
      <c r="C500" s="3" t="s">
        <v>1</v>
      </c>
      <c r="D500" s="3"/>
      <c r="E500" s="3">
        <v>1.42</v>
      </c>
      <c r="F500" s="9">
        <v>0</v>
      </c>
      <c r="G500" s="8">
        <v>0</v>
      </c>
      <c r="H500" s="3">
        <v>0</v>
      </c>
      <c r="I500" s="3">
        <v>557</v>
      </c>
      <c r="J500" s="3"/>
      <c r="K500" s="3">
        <v>0.49</v>
      </c>
      <c r="L500" s="3">
        <v>1.46</v>
      </c>
      <c r="M500" s="3"/>
      <c r="N500" s="3">
        <v>0</v>
      </c>
      <c r="O500" s="3">
        <v>-0.3</v>
      </c>
      <c r="P500" s="3">
        <v>-2.29</v>
      </c>
      <c r="Q500" s="3">
        <v>-1.64</v>
      </c>
      <c r="R500" s="3"/>
      <c r="S500" s="3">
        <v>29.24</v>
      </c>
      <c r="T500" s="3"/>
      <c r="U500" s="3"/>
      <c r="V500" s="3"/>
      <c r="W500" s="9"/>
      <c r="X500" s="3"/>
      <c r="Y500" s="2"/>
      <c r="Z500" s="2"/>
    </row>
    <row r="501" spans="1:26" ht="15.75" customHeight="1" x14ac:dyDescent="0.25">
      <c r="A501" s="7" t="s">
        <v>509</v>
      </c>
      <c r="B501" s="7">
        <v>500</v>
      </c>
      <c r="C501" s="3" t="s">
        <v>1</v>
      </c>
      <c r="D501" s="3"/>
      <c r="E501" s="3">
        <v>5.2</v>
      </c>
      <c r="F501" s="9">
        <v>0</v>
      </c>
      <c r="G501" s="8">
        <v>1135100</v>
      </c>
      <c r="H501" s="8">
        <v>5923</v>
      </c>
      <c r="I501" s="8">
        <v>3846</v>
      </c>
      <c r="J501" s="3">
        <v>10.87</v>
      </c>
      <c r="K501" s="3">
        <v>2.2999999999999998</v>
      </c>
      <c r="L501" s="3">
        <v>1.0900000000000001</v>
      </c>
      <c r="M501" s="3">
        <v>0.04</v>
      </c>
      <c r="N501" s="3">
        <v>0.48</v>
      </c>
      <c r="O501" s="3">
        <v>14.29</v>
      </c>
      <c r="P501" s="3">
        <v>22.26</v>
      </c>
      <c r="Q501" s="3">
        <v>10.31</v>
      </c>
      <c r="R501" s="3">
        <v>5</v>
      </c>
      <c r="S501" s="3">
        <v>74.010000000000005</v>
      </c>
      <c r="T501" s="3"/>
      <c r="U501" s="3">
        <v>201</v>
      </c>
      <c r="V501" s="3">
        <v>208</v>
      </c>
      <c r="W501" s="9">
        <v>0.35</v>
      </c>
      <c r="X501" s="3"/>
      <c r="Y501" s="2"/>
      <c r="Z501" s="2"/>
    </row>
    <row r="502" spans="1:26" ht="15.75" customHeight="1" x14ac:dyDescent="0.25">
      <c r="A502" s="7" t="s">
        <v>510</v>
      </c>
      <c r="B502" s="7">
        <v>501</v>
      </c>
      <c r="C502" s="3" t="s">
        <v>1</v>
      </c>
      <c r="D502" s="3"/>
      <c r="E502" s="3">
        <v>2.4</v>
      </c>
      <c r="F502" s="3">
        <v>-0.83</v>
      </c>
      <c r="G502" s="8">
        <v>860900</v>
      </c>
      <c r="H502" s="8">
        <v>2088</v>
      </c>
      <c r="I502" s="8">
        <v>1461</v>
      </c>
      <c r="J502" s="3">
        <v>137.63</v>
      </c>
      <c r="K502" s="3">
        <v>1.04</v>
      </c>
      <c r="L502" s="3">
        <v>0.9</v>
      </c>
      <c r="M502" s="3">
        <v>0.01</v>
      </c>
      <c r="N502" s="3">
        <v>0.02</v>
      </c>
      <c r="O502" s="3">
        <v>2.3199999999999998</v>
      </c>
      <c r="P502" s="3">
        <v>0.76</v>
      </c>
      <c r="Q502" s="3">
        <v>0.34</v>
      </c>
      <c r="R502" s="3">
        <v>0.42</v>
      </c>
      <c r="S502" s="3">
        <v>39.299999999999997</v>
      </c>
      <c r="T502" s="3"/>
      <c r="U502" s="3">
        <v>947</v>
      </c>
      <c r="V502" s="3">
        <v>902</v>
      </c>
      <c r="W502" s="9">
        <v>-7.0000000000000007E-2</v>
      </c>
      <c r="X502" s="3"/>
      <c r="Y502" s="2"/>
      <c r="Z502" s="2"/>
    </row>
    <row r="503" spans="1:26" ht="15.75" customHeight="1" x14ac:dyDescent="0.25">
      <c r="A503" s="7" t="s">
        <v>511</v>
      </c>
      <c r="B503" s="7">
        <v>502</v>
      </c>
      <c r="C503" s="3" t="s">
        <v>5</v>
      </c>
      <c r="D503" s="3"/>
      <c r="E503" s="3">
        <v>23.2</v>
      </c>
      <c r="F503" s="4">
        <v>0.87</v>
      </c>
      <c r="G503" s="8">
        <v>200</v>
      </c>
      <c r="H503" s="8">
        <v>5</v>
      </c>
      <c r="I503" s="8">
        <v>17449</v>
      </c>
      <c r="J503" s="3"/>
      <c r="K503" s="3">
        <v>1.27</v>
      </c>
      <c r="L503" s="3">
        <v>5.62</v>
      </c>
      <c r="M503" s="3"/>
      <c r="N503" s="3">
        <v>0</v>
      </c>
      <c r="O503" s="3">
        <v>-0.15</v>
      </c>
      <c r="P503" s="3">
        <v>-0.86</v>
      </c>
      <c r="Q503" s="3">
        <v>5.66</v>
      </c>
      <c r="R503" s="3"/>
      <c r="S503" s="3">
        <v>7.35</v>
      </c>
      <c r="T503" s="3"/>
      <c r="U503" s="3"/>
      <c r="V503" s="3"/>
      <c r="W503" s="4"/>
      <c r="X503" s="3"/>
      <c r="Y503" s="2"/>
      <c r="Z503" s="2"/>
    </row>
    <row r="504" spans="1:26" ht="15.75" customHeight="1" x14ac:dyDescent="0.25">
      <c r="A504" s="7" t="s">
        <v>512</v>
      </c>
      <c r="B504" s="7">
        <v>503</v>
      </c>
      <c r="C504" s="3" t="s">
        <v>1</v>
      </c>
      <c r="D504" s="3"/>
      <c r="E504" s="3">
        <v>2.04</v>
      </c>
      <c r="F504" s="4">
        <v>0</v>
      </c>
      <c r="G504" s="8">
        <v>271500</v>
      </c>
      <c r="H504" s="3">
        <v>553</v>
      </c>
      <c r="I504" s="8">
        <v>673</v>
      </c>
      <c r="J504" s="3">
        <v>8.4700000000000006</v>
      </c>
      <c r="K504" s="3">
        <v>1.43</v>
      </c>
      <c r="L504" s="3">
        <v>2.42</v>
      </c>
      <c r="M504" s="3">
        <v>0.01</v>
      </c>
      <c r="N504" s="3">
        <v>0.24</v>
      </c>
      <c r="O504" s="3">
        <v>7.99</v>
      </c>
      <c r="P504" s="3">
        <v>18.399999999999999</v>
      </c>
      <c r="Q504" s="3">
        <v>6.35</v>
      </c>
      <c r="R504" s="3">
        <v>0.33</v>
      </c>
      <c r="S504" s="3">
        <v>31.39</v>
      </c>
      <c r="T504" s="3"/>
      <c r="U504" s="3">
        <v>165</v>
      </c>
      <c r="V504" s="3">
        <v>264</v>
      </c>
      <c r="W504" s="9">
        <v>-0.02</v>
      </c>
      <c r="X504" s="3"/>
      <c r="Y504" s="2"/>
      <c r="Z504" s="2"/>
    </row>
    <row r="505" spans="1:26" ht="15.75" customHeight="1" x14ac:dyDescent="0.25">
      <c r="A505" s="7" t="s">
        <v>513</v>
      </c>
      <c r="B505" s="7">
        <v>504</v>
      </c>
      <c r="C505" s="3" t="s">
        <v>5</v>
      </c>
      <c r="D505" s="3"/>
      <c r="E505" s="3">
        <v>2.76</v>
      </c>
      <c r="F505" s="9">
        <v>0.73</v>
      </c>
      <c r="G505" s="8">
        <v>534200</v>
      </c>
      <c r="H505" s="8">
        <v>1471</v>
      </c>
      <c r="I505" s="8">
        <v>3929</v>
      </c>
      <c r="J505" s="3">
        <v>3.68</v>
      </c>
      <c r="K505" s="3">
        <v>0.62</v>
      </c>
      <c r="L505" s="3">
        <v>1.55</v>
      </c>
      <c r="M505" s="3">
        <v>0.13</v>
      </c>
      <c r="N505" s="3">
        <v>0.75</v>
      </c>
      <c r="O505" s="3">
        <v>10.09</v>
      </c>
      <c r="P505" s="3">
        <v>18.02</v>
      </c>
      <c r="Q505" s="3">
        <v>22.44</v>
      </c>
      <c r="R505" s="3">
        <v>9.1300000000000008</v>
      </c>
      <c r="S505" s="3">
        <v>38.15</v>
      </c>
      <c r="T505" s="3"/>
      <c r="U505" s="3">
        <v>104</v>
      </c>
      <c r="V505" s="3">
        <v>141</v>
      </c>
      <c r="W505" s="4">
        <v>7.0000000000000007E-2</v>
      </c>
      <c r="X505" s="3"/>
      <c r="Y505" s="2"/>
      <c r="Z505" s="2"/>
    </row>
    <row r="506" spans="1:26" ht="15.75" customHeight="1" x14ac:dyDescent="0.25">
      <c r="A506" s="7" t="s">
        <v>514</v>
      </c>
      <c r="B506" s="7">
        <v>505</v>
      </c>
      <c r="C506" s="3" t="s">
        <v>1</v>
      </c>
      <c r="D506" s="3"/>
      <c r="E506" s="3">
        <v>4.46</v>
      </c>
      <c r="F506" s="3">
        <v>0.45</v>
      </c>
      <c r="G506" s="8">
        <v>480200</v>
      </c>
      <c r="H506" s="8">
        <v>2143</v>
      </c>
      <c r="I506" s="8">
        <v>9508</v>
      </c>
      <c r="J506" s="3">
        <v>4.6100000000000003</v>
      </c>
      <c r="K506" s="3">
        <v>0.7</v>
      </c>
      <c r="L506" s="3">
        <v>0.62</v>
      </c>
      <c r="M506" s="3">
        <v>0.22</v>
      </c>
      <c r="N506" s="3">
        <v>0.97</v>
      </c>
      <c r="O506" s="3">
        <v>10.89</v>
      </c>
      <c r="P506" s="3">
        <v>16.190000000000001</v>
      </c>
      <c r="Q506" s="3">
        <v>58.38</v>
      </c>
      <c r="R506" s="3">
        <v>4.95</v>
      </c>
      <c r="S506" s="3">
        <v>44.52</v>
      </c>
      <c r="T506" s="3"/>
      <c r="U506" s="3">
        <v>131</v>
      </c>
      <c r="V506" s="3">
        <v>129</v>
      </c>
      <c r="W506" s="9">
        <v>0.26</v>
      </c>
      <c r="X506" s="3"/>
      <c r="Y506" s="2"/>
      <c r="Z506" s="2"/>
    </row>
    <row r="507" spans="1:26" ht="15.75" customHeight="1" x14ac:dyDescent="0.25">
      <c r="A507" s="7" t="s">
        <v>515</v>
      </c>
      <c r="B507" s="7">
        <v>506</v>
      </c>
      <c r="C507" s="3" t="s">
        <v>183</v>
      </c>
      <c r="D507" s="3"/>
      <c r="E507" s="3">
        <v>10.8</v>
      </c>
      <c r="F507" s="9">
        <v>0</v>
      </c>
      <c r="G507" s="8">
        <v>229200</v>
      </c>
      <c r="H507" s="8">
        <v>2473</v>
      </c>
      <c r="I507" s="8">
        <v>4428</v>
      </c>
      <c r="J507" s="3">
        <v>39.049999999999997</v>
      </c>
      <c r="K507" s="3">
        <v>5.29</v>
      </c>
      <c r="L507" s="3">
        <v>0.57999999999999996</v>
      </c>
      <c r="M507" s="3">
        <v>0.08</v>
      </c>
      <c r="N507" s="3">
        <v>0.28000000000000003</v>
      </c>
      <c r="O507" s="3">
        <v>10.61</v>
      </c>
      <c r="P507" s="3">
        <v>12.51</v>
      </c>
      <c r="Q507" s="3">
        <v>9.74</v>
      </c>
      <c r="R507" s="3">
        <v>1.39</v>
      </c>
      <c r="S507" s="3">
        <v>31.68</v>
      </c>
      <c r="T507" s="3"/>
      <c r="U507" s="3">
        <v>570</v>
      </c>
      <c r="V507" s="3">
        <v>531</v>
      </c>
      <c r="W507" s="9"/>
      <c r="X507" s="3"/>
      <c r="Y507" s="2"/>
      <c r="Z507" s="2"/>
    </row>
    <row r="508" spans="1:26" ht="15.75" customHeight="1" x14ac:dyDescent="0.25">
      <c r="A508" s="7" t="s">
        <v>516</v>
      </c>
      <c r="B508" s="7">
        <v>507</v>
      </c>
      <c r="C508" s="7" t="s">
        <v>1</v>
      </c>
      <c r="D508" s="3"/>
      <c r="E508" s="3">
        <v>135</v>
      </c>
      <c r="F508" s="3">
        <v>0</v>
      </c>
      <c r="G508" s="8">
        <v>0</v>
      </c>
      <c r="H508" s="8">
        <v>0</v>
      </c>
      <c r="I508" s="8">
        <v>2835</v>
      </c>
      <c r="J508" s="3"/>
      <c r="K508" s="3">
        <v>1.9</v>
      </c>
      <c r="L508" s="3">
        <v>0.31</v>
      </c>
      <c r="M508" s="3"/>
      <c r="N508" s="3">
        <v>0</v>
      </c>
      <c r="O508" s="3">
        <v>-19.850000000000001</v>
      </c>
      <c r="P508" s="3">
        <v>-26.68</v>
      </c>
      <c r="Q508" s="3">
        <v>-13.48</v>
      </c>
      <c r="R508" s="3"/>
      <c r="S508" s="3">
        <v>28.73</v>
      </c>
      <c r="T508" s="3"/>
      <c r="U508" s="3"/>
      <c r="V508" s="3"/>
      <c r="W508" s="9"/>
      <c r="X508" s="3"/>
      <c r="Y508" s="2"/>
      <c r="Z508" s="2"/>
    </row>
    <row r="509" spans="1:26" ht="15.75" customHeight="1" x14ac:dyDescent="0.25">
      <c r="A509" s="7" t="s">
        <v>517</v>
      </c>
      <c r="B509" s="7">
        <v>508</v>
      </c>
      <c r="C509" s="3" t="s">
        <v>1</v>
      </c>
      <c r="D509" s="3"/>
      <c r="E509" s="3">
        <v>0.54</v>
      </c>
      <c r="F509" s="3">
        <v>0</v>
      </c>
      <c r="G509" s="8">
        <v>1343200</v>
      </c>
      <c r="H509" s="3">
        <v>729</v>
      </c>
      <c r="I509" s="8">
        <v>707</v>
      </c>
      <c r="J509" s="3"/>
      <c r="K509" s="3">
        <v>0.44</v>
      </c>
      <c r="L509" s="3">
        <v>0.35</v>
      </c>
      <c r="M509" s="3"/>
      <c r="N509" s="3">
        <v>0</v>
      </c>
      <c r="O509" s="3">
        <v>-2.69</v>
      </c>
      <c r="P509" s="3">
        <v>-2.58</v>
      </c>
      <c r="Q509" s="3">
        <v>-11.09</v>
      </c>
      <c r="R509" s="3"/>
      <c r="S509" s="3">
        <v>85.86</v>
      </c>
      <c r="T509" s="3"/>
      <c r="U509" s="3"/>
      <c r="V509" s="3"/>
      <c r="W509" s="9"/>
      <c r="X509" s="3"/>
      <c r="Y509" s="2"/>
      <c r="Z509" s="2"/>
    </row>
    <row r="510" spans="1:26" ht="15.75" customHeight="1" x14ac:dyDescent="0.25">
      <c r="A510" s="7" t="s">
        <v>518</v>
      </c>
      <c r="B510" s="7">
        <v>509</v>
      </c>
      <c r="C510" s="3" t="s">
        <v>1</v>
      </c>
      <c r="D510" s="3"/>
      <c r="E510" s="3">
        <v>8.75</v>
      </c>
      <c r="F510" s="9">
        <v>0.56999999999999995</v>
      </c>
      <c r="G510" s="8">
        <v>475100</v>
      </c>
      <c r="H510" s="8">
        <v>4150</v>
      </c>
      <c r="I510" s="8">
        <v>16081</v>
      </c>
      <c r="J510" s="3">
        <v>11.38</v>
      </c>
      <c r="K510" s="3">
        <v>1.49</v>
      </c>
      <c r="L510" s="3">
        <v>2.58</v>
      </c>
      <c r="M510" s="3">
        <v>0.1</v>
      </c>
      <c r="N510" s="3">
        <v>0.77</v>
      </c>
      <c r="O510" s="3">
        <v>6.18</v>
      </c>
      <c r="P510" s="3">
        <v>13.22</v>
      </c>
      <c r="Q510" s="3">
        <v>1.74</v>
      </c>
      <c r="R510" s="3">
        <v>4.0199999999999996</v>
      </c>
      <c r="S510" s="3">
        <v>18.52</v>
      </c>
      <c r="T510" s="3"/>
      <c r="U510" s="3">
        <v>312</v>
      </c>
      <c r="V510" s="3">
        <v>421</v>
      </c>
      <c r="W510" s="9">
        <v>0.33</v>
      </c>
      <c r="X510" s="3"/>
      <c r="Y510" s="2"/>
      <c r="Z510" s="2"/>
    </row>
    <row r="511" spans="1:26" ht="15.75" customHeight="1" x14ac:dyDescent="0.25">
      <c r="A511" s="7" t="s">
        <v>519</v>
      </c>
      <c r="B511" s="7">
        <v>510</v>
      </c>
      <c r="C511" s="3" t="s">
        <v>5</v>
      </c>
      <c r="D511" s="3"/>
      <c r="E511" s="3">
        <v>56</v>
      </c>
      <c r="F511" s="4">
        <v>0</v>
      </c>
      <c r="G511" s="8">
        <v>0</v>
      </c>
      <c r="H511" s="8">
        <v>0</v>
      </c>
      <c r="I511" s="8">
        <v>7280</v>
      </c>
      <c r="J511" s="3">
        <v>26.12</v>
      </c>
      <c r="K511" s="3">
        <v>0.89</v>
      </c>
      <c r="L511" s="3">
        <v>0.04</v>
      </c>
      <c r="M511" s="3">
        <v>2.25</v>
      </c>
      <c r="N511" s="3">
        <v>2.14</v>
      </c>
      <c r="O511" s="3">
        <v>3.91</v>
      </c>
      <c r="P511" s="3">
        <v>3.35</v>
      </c>
      <c r="Q511" s="3">
        <v>-5.2</v>
      </c>
      <c r="R511" s="3">
        <v>4.0199999999999996</v>
      </c>
      <c r="S511" s="3">
        <v>15.84</v>
      </c>
      <c r="T511" s="3"/>
      <c r="U511" s="3">
        <v>760</v>
      </c>
      <c r="V511" s="3">
        <v>705</v>
      </c>
      <c r="W511" s="9">
        <v>67.84</v>
      </c>
      <c r="X511" s="3"/>
      <c r="Y511" s="2"/>
      <c r="Z511" s="2"/>
    </row>
    <row r="512" spans="1:26" ht="15.75" customHeight="1" x14ac:dyDescent="0.25">
      <c r="A512" s="7" t="s">
        <v>520</v>
      </c>
      <c r="B512" s="7">
        <v>511</v>
      </c>
      <c r="C512" s="3" t="s">
        <v>5</v>
      </c>
      <c r="D512" s="3"/>
      <c r="E512" s="3">
        <v>1.99</v>
      </c>
      <c r="F512" s="4">
        <v>-1.49</v>
      </c>
      <c r="G512" s="8">
        <v>8346100</v>
      </c>
      <c r="H512" s="8">
        <v>16804</v>
      </c>
      <c r="I512" s="8">
        <v>7151</v>
      </c>
      <c r="J512" s="3"/>
      <c r="K512" s="3">
        <v>0.41</v>
      </c>
      <c r="L512" s="3">
        <v>0.66</v>
      </c>
      <c r="M512" s="3"/>
      <c r="N512" s="3">
        <v>0</v>
      </c>
      <c r="O512" s="3">
        <v>-1.22</v>
      </c>
      <c r="P512" s="3">
        <v>-5.85</v>
      </c>
      <c r="Q512" s="3">
        <v>-34.200000000000003</v>
      </c>
      <c r="R512" s="3"/>
      <c r="S512" s="3">
        <v>37.75</v>
      </c>
      <c r="T512" s="3"/>
      <c r="U512" s="3"/>
      <c r="V512" s="3"/>
      <c r="W512" s="6"/>
      <c r="X512" s="3"/>
      <c r="Y512" s="2"/>
      <c r="Z512" s="2"/>
    </row>
    <row r="513" spans="1:26" ht="15.75" customHeight="1" x14ac:dyDescent="0.25">
      <c r="A513" s="7" t="s">
        <v>521</v>
      </c>
      <c r="B513" s="7">
        <v>512</v>
      </c>
      <c r="C513" s="3" t="s">
        <v>5</v>
      </c>
      <c r="D513" s="3"/>
      <c r="E513" s="3">
        <v>1.39</v>
      </c>
      <c r="F513" s="4">
        <v>0.72</v>
      </c>
      <c r="G513" s="8">
        <v>30300</v>
      </c>
      <c r="H513" s="8">
        <v>41</v>
      </c>
      <c r="I513" s="8">
        <v>824</v>
      </c>
      <c r="J513" s="3">
        <v>65.709999999999994</v>
      </c>
      <c r="K513" s="3">
        <v>0.33</v>
      </c>
      <c r="L513" s="3">
        <v>1.05</v>
      </c>
      <c r="M513" s="3">
        <v>0.05</v>
      </c>
      <c r="N513" s="3">
        <v>0.02</v>
      </c>
      <c r="O513" s="3">
        <v>1.52</v>
      </c>
      <c r="P513" s="3">
        <v>0.5</v>
      </c>
      <c r="Q513" s="3">
        <v>2.58</v>
      </c>
      <c r="R513" s="3">
        <v>3.62</v>
      </c>
      <c r="S513" s="3">
        <v>38.54</v>
      </c>
      <c r="T513" s="3"/>
      <c r="U513" s="3">
        <v>930</v>
      </c>
      <c r="V513" s="3">
        <v>920</v>
      </c>
      <c r="W513" s="9">
        <v>-0.32</v>
      </c>
      <c r="X513" s="3"/>
      <c r="Y513" s="2"/>
      <c r="Z513" s="2"/>
    </row>
    <row r="514" spans="1:26" ht="15.75" customHeight="1" x14ac:dyDescent="0.25">
      <c r="A514" s="7" t="s">
        <v>522</v>
      </c>
      <c r="B514" s="7">
        <v>513</v>
      </c>
      <c r="C514" s="3" t="s">
        <v>183</v>
      </c>
      <c r="D514" s="3"/>
      <c r="E514" s="3">
        <v>5.0999999999999996</v>
      </c>
      <c r="F514" s="3">
        <v>8.51</v>
      </c>
      <c r="G514" s="8">
        <v>58895300</v>
      </c>
      <c r="H514" s="8">
        <v>290470</v>
      </c>
      <c r="I514" s="8">
        <v>2040</v>
      </c>
      <c r="J514" s="3">
        <v>44.51</v>
      </c>
      <c r="K514" s="3"/>
      <c r="L514" s="3">
        <v>0.46</v>
      </c>
      <c r="M514" s="3"/>
      <c r="N514" s="3">
        <v>0.11</v>
      </c>
      <c r="O514" s="3"/>
      <c r="P514" s="3"/>
      <c r="Q514" s="3"/>
      <c r="R514" s="3"/>
      <c r="S514" s="3">
        <v>30.91</v>
      </c>
      <c r="T514" s="3"/>
      <c r="U514" s="3"/>
      <c r="V514" s="3"/>
      <c r="W514" s="4"/>
      <c r="X514" s="3"/>
      <c r="Y514" s="2"/>
      <c r="Z514" s="2"/>
    </row>
    <row r="515" spans="1:26" ht="15.75" customHeight="1" x14ac:dyDescent="0.25">
      <c r="A515" s="7" t="s">
        <v>523</v>
      </c>
      <c r="B515" s="7">
        <v>514</v>
      </c>
      <c r="C515" s="7" t="s">
        <v>1</v>
      </c>
      <c r="D515" s="3"/>
      <c r="E515" s="3">
        <v>3.6</v>
      </c>
      <c r="F515" s="4">
        <v>-4.76</v>
      </c>
      <c r="G515" s="8">
        <v>2910800</v>
      </c>
      <c r="H515" s="8">
        <v>10644</v>
      </c>
      <c r="I515" s="8">
        <v>1897</v>
      </c>
      <c r="J515" s="3">
        <v>17.78</v>
      </c>
      <c r="K515" s="3">
        <v>3.71</v>
      </c>
      <c r="L515" s="3">
        <v>2.46</v>
      </c>
      <c r="M515" s="3"/>
      <c r="N515" s="3">
        <v>0.2</v>
      </c>
      <c r="O515" s="3">
        <v>9.02</v>
      </c>
      <c r="P515" s="3">
        <v>23.42</v>
      </c>
      <c r="Q515" s="3">
        <v>5.35</v>
      </c>
      <c r="R515" s="3"/>
      <c r="S515" s="3">
        <v>61.22</v>
      </c>
      <c r="T515" s="3"/>
      <c r="U515" s="3">
        <v>316</v>
      </c>
      <c r="V515" s="3">
        <v>426</v>
      </c>
      <c r="W515" s="9"/>
      <c r="X515" s="3"/>
      <c r="Y515" s="2"/>
      <c r="Z515" s="2"/>
    </row>
    <row r="516" spans="1:26" ht="15.75" customHeight="1" x14ac:dyDescent="0.25">
      <c r="A516" s="7" t="s">
        <v>524</v>
      </c>
      <c r="B516" s="7">
        <v>515</v>
      </c>
      <c r="C516" s="3" t="s">
        <v>1</v>
      </c>
      <c r="D516" s="3"/>
      <c r="E516" s="3">
        <v>13.7</v>
      </c>
      <c r="F516" s="3">
        <v>0.74</v>
      </c>
      <c r="G516" s="8">
        <v>5516400</v>
      </c>
      <c r="H516" s="8">
        <v>76932</v>
      </c>
      <c r="I516" s="8">
        <v>5589</v>
      </c>
      <c r="J516" s="3">
        <v>20.309999999999999</v>
      </c>
      <c r="K516" s="3">
        <v>2.41</v>
      </c>
      <c r="L516" s="3">
        <v>2.0299999999999998</v>
      </c>
      <c r="M516" s="3">
        <v>0.1</v>
      </c>
      <c r="N516" s="3">
        <v>0.67</v>
      </c>
      <c r="O516" s="3">
        <v>8</v>
      </c>
      <c r="P516" s="3">
        <v>12.11</v>
      </c>
      <c r="Q516" s="3">
        <v>11.72</v>
      </c>
      <c r="R516" s="3">
        <v>0.72</v>
      </c>
      <c r="S516" s="3">
        <v>69.39</v>
      </c>
      <c r="T516" s="3"/>
      <c r="U516" s="3">
        <v>478</v>
      </c>
      <c r="V516" s="3">
        <v>491</v>
      </c>
      <c r="W516" s="9">
        <v>0.27</v>
      </c>
      <c r="X516" s="3"/>
      <c r="Y516" s="2"/>
      <c r="Z516" s="2"/>
    </row>
    <row r="517" spans="1:26" ht="15.75" customHeight="1" x14ac:dyDescent="0.25">
      <c r="A517" s="7" t="s">
        <v>525</v>
      </c>
      <c r="B517" s="7">
        <v>516</v>
      </c>
      <c r="C517" s="3" t="s">
        <v>1</v>
      </c>
      <c r="D517" s="3"/>
      <c r="E517" s="3">
        <v>0.67</v>
      </c>
      <c r="F517" s="4">
        <v>0</v>
      </c>
      <c r="G517" s="8">
        <v>48844300</v>
      </c>
      <c r="H517" s="8">
        <v>33057</v>
      </c>
      <c r="I517" s="8">
        <v>9958</v>
      </c>
      <c r="J517" s="3">
        <v>4.92</v>
      </c>
      <c r="K517" s="3">
        <v>0.28999999999999998</v>
      </c>
      <c r="L517" s="3">
        <v>2.19</v>
      </c>
      <c r="M517" s="3"/>
      <c r="N517" s="3">
        <v>0.14000000000000001</v>
      </c>
      <c r="O517" s="3">
        <v>3.37</v>
      </c>
      <c r="P517" s="3">
        <v>6.29</v>
      </c>
      <c r="Q517" s="3">
        <v>1.75</v>
      </c>
      <c r="R517" s="3">
        <v>11.36</v>
      </c>
      <c r="S517" s="3">
        <v>73.19</v>
      </c>
      <c r="T517" s="3"/>
      <c r="U517" s="3">
        <v>347</v>
      </c>
      <c r="V517" s="3">
        <v>394</v>
      </c>
      <c r="W517" s="9">
        <v>-0.64</v>
      </c>
      <c r="X517" s="3"/>
      <c r="Y517" s="2"/>
      <c r="Z517" s="2"/>
    </row>
    <row r="518" spans="1:26" ht="15.75" customHeight="1" x14ac:dyDescent="0.25">
      <c r="A518" s="7" t="s">
        <v>526</v>
      </c>
      <c r="B518" s="7">
        <v>517</v>
      </c>
      <c r="C518" s="3" t="s">
        <v>1</v>
      </c>
      <c r="D518" s="3"/>
      <c r="E518" s="3">
        <v>13.4</v>
      </c>
      <c r="F518" s="3">
        <v>0</v>
      </c>
      <c r="G518" s="8">
        <v>1131000</v>
      </c>
      <c r="H518" s="8">
        <v>15332</v>
      </c>
      <c r="I518" s="8">
        <v>4693</v>
      </c>
      <c r="J518" s="3">
        <v>9.18</v>
      </c>
      <c r="K518" s="3">
        <v>1.89</v>
      </c>
      <c r="L518" s="3">
        <v>2.08</v>
      </c>
      <c r="M518" s="3">
        <v>0.55000000000000004</v>
      </c>
      <c r="N518" s="3">
        <v>1.46</v>
      </c>
      <c r="O518" s="3">
        <v>9.42</v>
      </c>
      <c r="P518" s="3">
        <v>21.95</v>
      </c>
      <c r="Q518" s="3">
        <v>2.4</v>
      </c>
      <c r="R518" s="3">
        <v>4.0999999999999996</v>
      </c>
      <c r="S518" s="3">
        <v>34.270000000000003</v>
      </c>
      <c r="T518" s="3"/>
      <c r="U518" s="3">
        <v>155</v>
      </c>
      <c r="V518" s="3">
        <v>242</v>
      </c>
      <c r="W518" s="4">
        <v>0.32</v>
      </c>
      <c r="X518" s="3"/>
      <c r="Y518" s="2"/>
      <c r="Z518" s="2"/>
    </row>
    <row r="519" spans="1:26" ht="15.75" customHeight="1" x14ac:dyDescent="0.25">
      <c r="A519" s="7" t="s">
        <v>527</v>
      </c>
      <c r="B519" s="7">
        <v>518</v>
      </c>
      <c r="C519" s="3" t="s">
        <v>5</v>
      </c>
      <c r="D519" s="3"/>
      <c r="E519" s="3">
        <v>8.8000000000000007</v>
      </c>
      <c r="F519" s="4">
        <v>1.1499999999999999</v>
      </c>
      <c r="G519" s="8">
        <v>2623600</v>
      </c>
      <c r="H519" s="8">
        <v>23039</v>
      </c>
      <c r="I519" s="8">
        <v>8272</v>
      </c>
      <c r="J519" s="3">
        <v>43.66</v>
      </c>
      <c r="K519" s="3">
        <v>4.63</v>
      </c>
      <c r="L519" s="3">
        <v>0.81</v>
      </c>
      <c r="M519" s="3">
        <v>0.1</v>
      </c>
      <c r="N519" s="3">
        <v>0.2</v>
      </c>
      <c r="O519" s="3">
        <v>6.76</v>
      </c>
      <c r="P519" s="3">
        <v>10.89</v>
      </c>
      <c r="Q519" s="3">
        <v>12.24</v>
      </c>
      <c r="R519" s="3">
        <v>1.1499999999999999</v>
      </c>
      <c r="S519" s="3">
        <v>19.32</v>
      </c>
      <c r="T519" s="3"/>
      <c r="U519" s="3">
        <v>634</v>
      </c>
      <c r="V519" s="3">
        <v>655</v>
      </c>
      <c r="W519" s="9">
        <v>0.39</v>
      </c>
      <c r="X519" s="3"/>
      <c r="Y519" s="2"/>
      <c r="Z519" s="2"/>
    </row>
    <row r="520" spans="1:26" ht="15.75" customHeight="1" x14ac:dyDescent="0.25">
      <c r="A520" s="7" t="s">
        <v>528</v>
      </c>
      <c r="B520" s="7">
        <v>519</v>
      </c>
      <c r="C520" s="3" t="s">
        <v>1</v>
      </c>
      <c r="D520" s="3"/>
      <c r="E520" s="3">
        <v>0.54</v>
      </c>
      <c r="F520" s="4">
        <v>0</v>
      </c>
      <c r="G520" s="8">
        <v>349000</v>
      </c>
      <c r="H520" s="8">
        <v>185</v>
      </c>
      <c r="I520" s="8">
        <v>1463</v>
      </c>
      <c r="J520" s="3"/>
      <c r="K520" s="3">
        <v>0.4</v>
      </c>
      <c r="L520" s="3">
        <v>1.1499999999999999</v>
      </c>
      <c r="M520" s="3"/>
      <c r="N520" s="3">
        <v>0</v>
      </c>
      <c r="O520" s="3">
        <v>-1.1100000000000001</v>
      </c>
      <c r="P520" s="3">
        <v>-4.88</v>
      </c>
      <c r="Q520" s="3">
        <v>-0.63</v>
      </c>
      <c r="R520" s="3"/>
      <c r="S520" s="3">
        <v>66.69</v>
      </c>
      <c r="T520" s="3"/>
      <c r="U520" s="3"/>
      <c r="V520" s="3"/>
      <c r="W520" s="9"/>
      <c r="X520" s="3"/>
      <c r="Y520" s="2"/>
      <c r="Z520" s="2"/>
    </row>
    <row r="521" spans="1:26" ht="15.75" customHeight="1" x14ac:dyDescent="0.25">
      <c r="A521" s="7" t="s">
        <v>529</v>
      </c>
      <c r="B521" s="7">
        <v>520</v>
      </c>
      <c r="C521" s="3" t="s">
        <v>5</v>
      </c>
      <c r="D521" s="3"/>
      <c r="E521" s="3">
        <v>0.61</v>
      </c>
      <c r="F521" s="9">
        <v>3.39</v>
      </c>
      <c r="G521" s="8">
        <v>743700</v>
      </c>
      <c r="H521" s="3">
        <v>445</v>
      </c>
      <c r="I521" s="8">
        <v>567</v>
      </c>
      <c r="J521" s="3">
        <v>18.55</v>
      </c>
      <c r="K521" s="3">
        <v>0.62</v>
      </c>
      <c r="L521" s="3">
        <v>0.75</v>
      </c>
      <c r="M521" s="3"/>
      <c r="N521" s="3">
        <v>0.03</v>
      </c>
      <c r="O521" s="3">
        <v>3.78</v>
      </c>
      <c r="P521" s="3">
        <v>3.34</v>
      </c>
      <c r="Q521" s="3">
        <v>9.32</v>
      </c>
      <c r="R521" s="3">
        <v>4.24</v>
      </c>
      <c r="S521" s="3">
        <v>26.14</v>
      </c>
      <c r="T521" s="3"/>
      <c r="U521" s="3">
        <v>693</v>
      </c>
      <c r="V521" s="3">
        <v>645</v>
      </c>
      <c r="W521" s="9">
        <v>-0.5</v>
      </c>
      <c r="X521" s="3"/>
      <c r="Y521" s="2"/>
      <c r="Z521" s="2"/>
    </row>
    <row r="522" spans="1:26" ht="15.75" customHeight="1" x14ac:dyDescent="0.25">
      <c r="A522" s="7" t="s">
        <v>530</v>
      </c>
      <c r="B522" s="7">
        <v>521</v>
      </c>
      <c r="C522" s="3" t="s">
        <v>5</v>
      </c>
      <c r="D522" s="3"/>
      <c r="E522" s="3">
        <v>2.38</v>
      </c>
      <c r="F522" s="4">
        <v>0.85</v>
      </c>
      <c r="G522" s="8">
        <v>154200</v>
      </c>
      <c r="H522" s="3">
        <v>368</v>
      </c>
      <c r="I522" s="8">
        <v>1904</v>
      </c>
      <c r="J522" s="3">
        <v>13.29</v>
      </c>
      <c r="K522" s="3">
        <v>0.78</v>
      </c>
      <c r="L522" s="3">
        <v>0.42</v>
      </c>
      <c r="M522" s="3">
        <v>0.03</v>
      </c>
      <c r="N522" s="3">
        <v>0.18</v>
      </c>
      <c r="O522" s="3">
        <v>5.26</v>
      </c>
      <c r="P522" s="3">
        <v>6</v>
      </c>
      <c r="Q522" s="3">
        <v>7.83</v>
      </c>
      <c r="R522" s="3">
        <v>1.3</v>
      </c>
      <c r="S522" s="3">
        <v>31.61</v>
      </c>
      <c r="T522" s="3"/>
      <c r="U522" s="3">
        <v>544</v>
      </c>
      <c r="V522" s="3">
        <v>505</v>
      </c>
      <c r="W522" s="4">
        <v>-0.43</v>
      </c>
      <c r="X522" s="3"/>
      <c r="Y522" s="2"/>
      <c r="Z522" s="2"/>
    </row>
    <row r="523" spans="1:26" ht="15.75" customHeight="1" x14ac:dyDescent="0.25">
      <c r="A523" s="7" t="s">
        <v>531</v>
      </c>
      <c r="B523" s="7">
        <v>522</v>
      </c>
      <c r="C523" s="3" t="s">
        <v>1</v>
      </c>
      <c r="D523" s="3"/>
      <c r="E523" s="3">
        <v>6</v>
      </c>
      <c r="F523" s="4">
        <v>-0.83</v>
      </c>
      <c r="G523" s="8">
        <v>81500</v>
      </c>
      <c r="H523" s="8">
        <v>489</v>
      </c>
      <c r="I523" s="8">
        <v>11996</v>
      </c>
      <c r="J523" s="3">
        <v>40.04</v>
      </c>
      <c r="K523" s="3">
        <v>3.13</v>
      </c>
      <c r="L523" s="3">
        <v>0.56000000000000005</v>
      </c>
      <c r="M523" s="3">
        <v>7.0000000000000007E-2</v>
      </c>
      <c r="N523" s="3">
        <v>0.15</v>
      </c>
      <c r="O523" s="3">
        <v>6.9</v>
      </c>
      <c r="P523" s="3">
        <v>7.94</v>
      </c>
      <c r="Q523" s="3">
        <v>8.49</v>
      </c>
      <c r="R523" s="3">
        <v>1.1599999999999999</v>
      </c>
      <c r="S523" s="3">
        <v>51.33</v>
      </c>
      <c r="T523" s="3"/>
      <c r="U523" s="3">
        <v>702</v>
      </c>
      <c r="V523" s="3">
        <v>639</v>
      </c>
      <c r="W523" s="4">
        <v>1.61</v>
      </c>
      <c r="X523" s="3"/>
      <c r="Y523" s="2"/>
      <c r="Z523" s="2"/>
    </row>
    <row r="524" spans="1:26" ht="15.75" customHeight="1" x14ac:dyDescent="0.25">
      <c r="A524" s="7" t="s">
        <v>532</v>
      </c>
      <c r="B524" s="7">
        <v>523</v>
      </c>
      <c r="C524" s="3" t="s">
        <v>1</v>
      </c>
      <c r="D524" s="3"/>
      <c r="E524" s="3">
        <v>13.7</v>
      </c>
      <c r="F524" s="4">
        <v>0</v>
      </c>
      <c r="G524" s="8">
        <v>981200</v>
      </c>
      <c r="H524" s="8">
        <v>13542</v>
      </c>
      <c r="I524" s="8">
        <v>7640</v>
      </c>
      <c r="J524" s="3">
        <v>43.28</v>
      </c>
      <c r="K524" s="3">
        <v>4.4800000000000004</v>
      </c>
      <c r="L524" s="3">
        <v>1.5</v>
      </c>
      <c r="M524" s="3"/>
      <c r="N524" s="3">
        <v>0.32</v>
      </c>
      <c r="O524" s="3">
        <v>7.01</v>
      </c>
      <c r="P524" s="3">
        <v>12.48</v>
      </c>
      <c r="Q524" s="3">
        <v>2.98</v>
      </c>
      <c r="R524" s="3"/>
      <c r="S524" s="3">
        <v>63.34</v>
      </c>
      <c r="T524" s="3"/>
      <c r="U524" s="3">
        <v>584</v>
      </c>
      <c r="V524" s="3">
        <v>642</v>
      </c>
      <c r="W524" s="6">
        <v>0.08</v>
      </c>
      <c r="X524" s="3"/>
      <c r="Y524" s="2"/>
      <c r="Z524" s="2"/>
    </row>
    <row r="525" spans="1:26" ht="15.75" customHeight="1" x14ac:dyDescent="0.25">
      <c r="A525" s="7" t="s">
        <v>533</v>
      </c>
      <c r="B525" s="7">
        <v>524</v>
      </c>
      <c r="C525" s="3" t="s">
        <v>534</v>
      </c>
      <c r="D525" s="3" t="s">
        <v>102</v>
      </c>
      <c r="E525" s="3">
        <v>0</v>
      </c>
      <c r="F525" s="4">
        <v>0</v>
      </c>
      <c r="G525" s="8">
        <v>0</v>
      </c>
      <c r="H525" s="8">
        <v>0</v>
      </c>
      <c r="I525" s="8">
        <v>0</v>
      </c>
      <c r="J525" s="3"/>
      <c r="K525" s="3"/>
      <c r="L525" s="3">
        <v>-6.46</v>
      </c>
      <c r="M525" s="3"/>
      <c r="N525" s="3">
        <v>0</v>
      </c>
      <c r="O525" s="3">
        <v>-85.03</v>
      </c>
      <c r="P525" s="3"/>
      <c r="Q525" s="3">
        <v>-52.27</v>
      </c>
      <c r="R525" s="3"/>
      <c r="S525" s="3">
        <v>45.51</v>
      </c>
      <c r="T525" s="3"/>
      <c r="U525" s="3"/>
      <c r="V525" s="3"/>
      <c r="W525" s="9"/>
      <c r="X525" s="3"/>
      <c r="Y525" s="2"/>
      <c r="Z525" s="2"/>
    </row>
    <row r="526" spans="1:26" ht="15.75" customHeight="1" x14ac:dyDescent="0.25">
      <c r="A526" s="7" t="s">
        <v>535</v>
      </c>
      <c r="B526" s="7">
        <v>525</v>
      </c>
      <c r="C526" s="3" t="s">
        <v>1</v>
      </c>
      <c r="D526" s="3"/>
      <c r="E526" s="3">
        <v>0.39</v>
      </c>
      <c r="F526" s="3">
        <v>-2.5</v>
      </c>
      <c r="G526" s="8">
        <v>216000</v>
      </c>
      <c r="H526" s="3">
        <v>84</v>
      </c>
      <c r="I526" s="3">
        <v>468</v>
      </c>
      <c r="J526" s="3"/>
      <c r="K526" s="3">
        <v>0.52</v>
      </c>
      <c r="L526" s="3">
        <v>0.11</v>
      </c>
      <c r="M526" s="3"/>
      <c r="N526" s="3">
        <v>0</v>
      </c>
      <c r="O526" s="3">
        <v>-4.59</v>
      </c>
      <c r="P526" s="3">
        <v>-3.94</v>
      </c>
      <c r="Q526" s="3">
        <v>-2.54</v>
      </c>
      <c r="R526" s="3"/>
      <c r="S526" s="3">
        <v>31.02</v>
      </c>
      <c r="T526" s="3"/>
      <c r="U526" s="3"/>
      <c r="V526" s="3"/>
      <c r="W526" s="9"/>
      <c r="X526" s="3"/>
      <c r="Y526" s="2"/>
      <c r="Z526" s="2"/>
    </row>
    <row r="527" spans="1:26" ht="15.75" customHeight="1" x14ac:dyDescent="0.25">
      <c r="A527" s="7" t="s">
        <v>536</v>
      </c>
      <c r="B527" s="7">
        <v>526</v>
      </c>
      <c r="C527" s="3" t="s">
        <v>1</v>
      </c>
      <c r="D527" s="3"/>
      <c r="E527" s="3">
        <v>0.99</v>
      </c>
      <c r="F527" s="3">
        <v>-1</v>
      </c>
      <c r="G527" s="8">
        <v>136500</v>
      </c>
      <c r="H527" s="3">
        <v>135</v>
      </c>
      <c r="I527" s="3">
        <v>455</v>
      </c>
      <c r="J527" s="3">
        <v>8.02</v>
      </c>
      <c r="K527" s="3">
        <v>0.93</v>
      </c>
      <c r="L527" s="3">
        <v>0.25</v>
      </c>
      <c r="M527" s="3">
        <v>0.05</v>
      </c>
      <c r="N527" s="3">
        <v>0.12</v>
      </c>
      <c r="O527" s="3">
        <v>9.26</v>
      </c>
      <c r="P527" s="3">
        <v>11.98</v>
      </c>
      <c r="Q527" s="3">
        <v>9.86</v>
      </c>
      <c r="R527" s="3">
        <v>5</v>
      </c>
      <c r="S527" s="3">
        <v>19.21</v>
      </c>
      <c r="T527" s="3"/>
      <c r="U527" s="3">
        <v>241</v>
      </c>
      <c r="V527" s="3">
        <v>215</v>
      </c>
      <c r="W527" s="9">
        <v>-0.35</v>
      </c>
      <c r="X527" s="3"/>
      <c r="Y527" s="2"/>
      <c r="Z527" s="2"/>
    </row>
    <row r="528" spans="1:26" ht="15.75" customHeight="1" x14ac:dyDescent="0.25">
      <c r="A528" s="7" t="s">
        <v>537</v>
      </c>
      <c r="B528" s="7">
        <v>527</v>
      </c>
      <c r="C528" s="3" t="s">
        <v>1</v>
      </c>
      <c r="D528" s="3"/>
      <c r="E528" s="3">
        <v>3.52</v>
      </c>
      <c r="F528" s="4">
        <v>1.1499999999999999</v>
      </c>
      <c r="G528" s="8">
        <v>27200</v>
      </c>
      <c r="H528" s="3">
        <v>95</v>
      </c>
      <c r="I528" s="8">
        <v>1866</v>
      </c>
      <c r="J528" s="3">
        <v>11.47</v>
      </c>
      <c r="K528" s="3">
        <v>0.84</v>
      </c>
      <c r="L528" s="3">
        <v>0.11</v>
      </c>
      <c r="M528" s="3">
        <v>0.1</v>
      </c>
      <c r="N528" s="3">
        <v>0.31</v>
      </c>
      <c r="O528" s="3">
        <v>8.06</v>
      </c>
      <c r="P528" s="3">
        <v>7.26</v>
      </c>
      <c r="Q528" s="3">
        <v>9.5</v>
      </c>
      <c r="R528" s="3">
        <v>9.1999999999999993</v>
      </c>
      <c r="S528" s="3">
        <v>50.74</v>
      </c>
      <c r="T528" s="3"/>
      <c r="U528" s="3">
        <v>473</v>
      </c>
      <c r="V528" s="3">
        <v>344</v>
      </c>
      <c r="W528" s="4">
        <v>1.86</v>
      </c>
      <c r="X528" s="3"/>
      <c r="Y528" s="2"/>
      <c r="Z528" s="2"/>
    </row>
    <row r="529" spans="1:26" ht="15.75" customHeight="1" x14ac:dyDescent="0.25">
      <c r="A529" s="7" t="s">
        <v>538</v>
      </c>
      <c r="B529" s="7">
        <v>528</v>
      </c>
      <c r="C529" s="3" t="s">
        <v>1</v>
      </c>
      <c r="D529" s="3"/>
      <c r="E529" s="3">
        <v>36.5</v>
      </c>
      <c r="F529" s="4">
        <v>-2.0099999999999998</v>
      </c>
      <c r="G529" s="8">
        <v>3700</v>
      </c>
      <c r="H529" s="3">
        <v>136</v>
      </c>
      <c r="I529" s="8">
        <v>7300</v>
      </c>
      <c r="J529" s="3">
        <v>9.32</v>
      </c>
      <c r="K529" s="3">
        <v>1.1200000000000001</v>
      </c>
      <c r="L529" s="3">
        <v>1.33</v>
      </c>
      <c r="M529" s="3"/>
      <c r="N529" s="3">
        <v>3.92</v>
      </c>
      <c r="O529" s="3">
        <v>6.18</v>
      </c>
      <c r="P529" s="3">
        <v>12.15</v>
      </c>
      <c r="Q529" s="3">
        <v>7.5</v>
      </c>
      <c r="R529" s="3">
        <v>5.45</v>
      </c>
      <c r="S529" s="3">
        <v>15.89</v>
      </c>
      <c r="T529" s="3"/>
      <c r="U529" s="3">
        <v>272</v>
      </c>
      <c r="V529" s="3">
        <v>360</v>
      </c>
      <c r="W529" s="6">
        <v>-1.53</v>
      </c>
      <c r="X529" s="3"/>
      <c r="Y529" s="2"/>
      <c r="Z529" s="2"/>
    </row>
    <row r="530" spans="1:26" ht="15.75" customHeight="1" x14ac:dyDescent="0.25">
      <c r="A530" s="7" t="s">
        <v>539</v>
      </c>
      <c r="B530" s="7">
        <v>529</v>
      </c>
      <c r="C530" s="3" t="s">
        <v>1</v>
      </c>
      <c r="D530" s="3"/>
      <c r="E530" s="3">
        <v>12.2</v>
      </c>
      <c r="F530" s="9">
        <v>4.2699999999999996</v>
      </c>
      <c r="G530" s="8">
        <v>3813400</v>
      </c>
      <c r="H530" s="8">
        <v>46742</v>
      </c>
      <c r="I530" s="8">
        <v>6533</v>
      </c>
      <c r="J530" s="3">
        <v>13.15</v>
      </c>
      <c r="K530" s="3">
        <v>3.17</v>
      </c>
      <c r="L530" s="3">
        <v>0.44</v>
      </c>
      <c r="M530" s="3">
        <v>0.37</v>
      </c>
      <c r="N530" s="3">
        <v>0.93</v>
      </c>
      <c r="O530" s="3">
        <v>22.13</v>
      </c>
      <c r="P530" s="3">
        <v>25.77</v>
      </c>
      <c r="Q530" s="3">
        <v>15.28</v>
      </c>
      <c r="R530" s="3">
        <v>3.59</v>
      </c>
      <c r="S530" s="3">
        <v>39.26</v>
      </c>
      <c r="T530" s="3"/>
      <c r="U530" s="3">
        <v>228</v>
      </c>
      <c r="V530" s="3">
        <v>211</v>
      </c>
      <c r="W530" s="4">
        <v>-6.18</v>
      </c>
      <c r="X530" s="3"/>
      <c r="Y530" s="2"/>
      <c r="Z530" s="2"/>
    </row>
    <row r="531" spans="1:26" ht="15.75" customHeight="1" x14ac:dyDescent="0.25">
      <c r="A531" s="7" t="s">
        <v>540</v>
      </c>
      <c r="B531" s="7">
        <v>530</v>
      </c>
      <c r="C531" s="3" t="s">
        <v>1</v>
      </c>
      <c r="D531" s="3"/>
      <c r="E531" s="3">
        <v>2.7</v>
      </c>
      <c r="F531" s="3">
        <v>0.75</v>
      </c>
      <c r="G531" s="8">
        <v>19238600</v>
      </c>
      <c r="H531" s="8">
        <v>52572</v>
      </c>
      <c r="I531" s="8">
        <v>2258</v>
      </c>
      <c r="J531" s="3"/>
      <c r="K531" s="3">
        <v>1.81</v>
      </c>
      <c r="L531" s="3">
        <v>1.1200000000000001</v>
      </c>
      <c r="M531" s="3"/>
      <c r="N531" s="3">
        <v>0</v>
      </c>
      <c r="O531" s="3">
        <v>-0.55000000000000004</v>
      </c>
      <c r="P531" s="3">
        <v>-4.75</v>
      </c>
      <c r="Q531" s="3">
        <v>0.67</v>
      </c>
      <c r="R531" s="3"/>
      <c r="S531" s="3">
        <v>79.05</v>
      </c>
      <c r="T531" s="3"/>
      <c r="U531" s="3"/>
      <c r="V531" s="3"/>
      <c r="W531" s="4"/>
      <c r="X531" s="3"/>
      <c r="Y531" s="2"/>
      <c r="Z531" s="2"/>
    </row>
    <row r="532" spans="1:26" ht="15.75" customHeight="1" x14ac:dyDescent="0.25">
      <c r="A532" s="7" t="s">
        <v>541</v>
      </c>
      <c r="B532" s="7">
        <v>531</v>
      </c>
      <c r="C532" s="3" t="s">
        <v>1</v>
      </c>
      <c r="D532" s="3"/>
      <c r="E532" s="3">
        <v>10.1</v>
      </c>
      <c r="F532" s="4">
        <v>1</v>
      </c>
      <c r="G532" s="8">
        <v>414300</v>
      </c>
      <c r="H532" s="8">
        <v>4205</v>
      </c>
      <c r="I532" s="8">
        <v>2907</v>
      </c>
      <c r="J532" s="3">
        <v>4.3099999999999996</v>
      </c>
      <c r="K532" s="3">
        <v>0.88</v>
      </c>
      <c r="L532" s="3">
        <v>1.29</v>
      </c>
      <c r="M532" s="3">
        <v>0.35</v>
      </c>
      <c r="N532" s="3">
        <v>2.34</v>
      </c>
      <c r="O532" s="3">
        <v>12.19</v>
      </c>
      <c r="P532" s="3">
        <v>21.72</v>
      </c>
      <c r="Q532" s="3">
        <v>3.75</v>
      </c>
      <c r="R532" s="3">
        <v>8.5</v>
      </c>
      <c r="S532" s="3">
        <v>58.82</v>
      </c>
      <c r="T532" s="3"/>
      <c r="U532" s="3">
        <v>72</v>
      </c>
      <c r="V532" s="3">
        <v>103</v>
      </c>
      <c r="W532" s="9">
        <v>0.24</v>
      </c>
      <c r="X532" s="3"/>
      <c r="Y532" s="2"/>
      <c r="Z532" s="2"/>
    </row>
    <row r="533" spans="1:26" ht="15.75" customHeight="1" x14ac:dyDescent="0.25">
      <c r="A533" s="7" t="s">
        <v>542</v>
      </c>
      <c r="B533" s="7">
        <v>532</v>
      </c>
      <c r="C533" s="3" t="s">
        <v>1</v>
      </c>
      <c r="D533" s="3"/>
      <c r="E533" s="3">
        <v>10.1</v>
      </c>
      <c r="F533" s="3">
        <v>1</v>
      </c>
      <c r="G533" s="8">
        <v>5000</v>
      </c>
      <c r="H533" s="8">
        <v>50</v>
      </c>
      <c r="I533" s="8">
        <v>4953</v>
      </c>
      <c r="J533" s="3">
        <v>33.26</v>
      </c>
      <c r="K533" s="3">
        <v>2.33</v>
      </c>
      <c r="L533" s="3">
        <v>1.55</v>
      </c>
      <c r="M533" s="3"/>
      <c r="N533" s="3">
        <v>0.3</v>
      </c>
      <c r="O533" s="3">
        <v>4.26</v>
      </c>
      <c r="P533" s="3">
        <v>6.74</v>
      </c>
      <c r="Q533" s="3">
        <v>-3.15</v>
      </c>
      <c r="R533" s="3">
        <v>5.6</v>
      </c>
      <c r="S533" s="3">
        <v>21.24</v>
      </c>
      <c r="T533" s="3"/>
      <c r="U533" s="3">
        <v>701</v>
      </c>
      <c r="V533" s="3">
        <v>720</v>
      </c>
      <c r="W533" s="9">
        <v>-2.38</v>
      </c>
      <c r="X533" s="3"/>
      <c r="Y533" s="2"/>
      <c r="Z533" s="2"/>
    </row>
    <row r="534" spans="1:26" ht="15.75" customHeight="1" x14ac:dyDescent="0.25">
      <c r="A534" s="7" t="s">
        <v>543</v>
      </c>
      <c r="B534" s="7">
        <v>533</v>
      </c>
      <c r="C534" s="3" t="s">
        <v>1</v>
      </c>
      <c r="D534" s="3"/>
      <c r="E534" s="3">
        <v>0.93</v>
      </c>
      <c r="F534" s="3">
        <v>-1.06</v>
      </c>
      <c r="G534" s="8">
        <v>184900</v>
      </c>
      <c r="H534" s="3">
        <v>174</v>
      </c>
      <c r="I534" s="8">
        <v>506</v>
      </c>
      <c r="J534" s="3"/>
      <c r="K534" s="3">
        <v>0.6</v>
      </c>
      <c r="L534" s="3">
        <v>1.72</v>
      </c>
      <c r="M534" s="3"/>
      <c r="N534" s="3">
        <v>0</v>
      </c>
      <c r="O534" s="3">
        <v>-9.07</v>
      </c>
      <c r="P534" s="3">
        <v>-33.01</v>
      </c>
      <c r="Q534" s="3">
        <v>-105.77</v>
      </c>
      <c r="R534" s="3"/>
      <c r="S534" s="3">
        <v>59.08</v>
      </c>
      <c r="T534" s="3"/>
      <c r="U534" s="3"/>
      <c r="V534" s="3"/>
      <c r="W534" s="4"/>
      <c r="X534" s="3"/>
      <c r="Y534" s="2"/>
      <c r="Z534" s="2"/>
    </row>
    <row r="535" spans="1:26" ht="15.75" customHeight="1" x14ac:dyDescent="0.25">
      <c r="A535" s="7" t="s">
        <v>544</v>
      </c>
      <c r="B535" s="7">
        <v>534</v>
      </c>
      <c r="C535" s="3" t="s">
        <v>5</v>
      </c>
      <c r="D535" s="3"/>
      <c r="E535" s="3">
        <v>1.04</v>
      </c>
      <c r="F535" s="4">
        <v>0</v>
      </c>
      <c r="G535" s="8">
        <v>21200</v>
      </c>
      <c r="H535" s="3">
        <v>22</v>
      </c>
      <c r="I535" s="3">
        <v>572</v>
      </c>
      <c r="J535" s="3">
        <v>13.7</v>
      </c>
      <c r="K535" s="3">
        <v>0.95</v>
      </c>
      <c r="L535" s="3">
        <v>0.45</v>
      </c>
      <c r="M535" s="3">
        <v>0.05</v>
      </c>
      <c r="N535" s="3">
        <v>0.08</v>
      </c>
      <c r="O535" s="3">
        <v>7.32</v>
      </c>
      <c r="P535" s="3">
        <v>7.06</v>
      </c>
      <c r="Q535" s="3">
        <v>3.32</v>
      </c>
      <c r="R535" s="3">
        <v>4.8099999999999996</v>
      </c>
      <c r="S535" s="3">
        <v>28.32</v>
      </c>
      <c r="T535" s="3"/>
      <c r="U535" s="3">
        <v>523</v>
      </c>
      <c r="V535" s="3">
        <v>421</v>
      </c>
      <c r="W535" s="9">
        <v>-65.239999999999995</v>
      </c>
      <c r="X535" s="3"/>
      <c r="Y535" s="2"/>
      <c r="Z535" s="2"/>
    </row>
    <row r="536" spans="1:26" ht="15.75" customHeight="1" x14ac:dyDescent="0.25">
      <c r="A536" s="7" t="s">
        <v>545</v>
      </c>
      <c r="B536" s="7">
        <v>535</v>
      </c>
      <c r="C536" s="3" t="s">
        <v>1</v>
      </c>
      <c r="D536" s="3"/>
      <c r="E536" s="3">
        <v>5.25</v>
      </c>
      <c r="F536" s="3">
        <v>0</v>
      </c>
      <c r="G536" s="8">
        <v>22800</v>
      </c>
      <c r="H536" s="3">
        <v>119</v>
      </c>
      <c r="I536" s="8">
        <v>1698</v>
      </c>
      <c r="J536" s="3">
        <v>14.15</v>
      </c>
      <c r="K536" s="3">
        <v>1.57</v>
      </c>
      <c r="L536" s="3">
        <v>1.4</v>
      </c>
      <c r="M536" s="3"/>
      <c r="N536" s="3">
        <v>0.37</v>
      </c>
      <c r="O536" s="3">
        <v>7.27</v>
      </c>
      <c r="P536" s="3">
        <v>11.35</v>
      </c>
      <c r="Q536" s="3">
        <v>4.54</v>
      </c>
      <c r="R536" s="3">
        <v>3.81</v>
      </c>
      <c r="S536" s="3">
        <v>41.18</v>
      </c>
      <c r="T536" s="3"/>
      <c r="U536" s="3">
        <v>408</v>
      </c>
      <c r="V536" s="3">
        <v>430</v>
      </c>
      <c r="W536" s="4">
        <v>4.6500000000000004</v>
      </c>
      <c r="X536" s="3"/>
      <c r="Y536" s="2"/>
      <c r="Z536" s="2"/>
    </row>
    <row r="537" spans="1:26" ht="15.75" customHeight="1" x14ac:dyDescent="0.25">
      <c r="A537" s="7" t="s">
        <v>546</v>
      </c>
      <c r="B537" s="7">
        <v>536</v>
      </c>
      <c r="C537" s="3" t="s">
        <v>1</v>
      </c>
      <c r="D537" s="3"/>
      <c r="E537" s="3">
        <v>6.4</v>
      </c>
      <c r="F537" s="4">
        <v>-0.78</v>
      </c>
      <c r="G537" s="8">
        <v>1284000</v>
      </c>
      <c r="H537" s="8">
        <v>8209</v>
      </c>
      <c r="I537" s="8">
        <v>5472</v>
      </c>
      <c r="J537" s="3">
        <v>86.98</v>
      </c>
      <c r="K537" s="3">
        <v>5.29</v>
      </c>
      <c r="L537" s="3">
        <v>1.55</v>
      </c>
      <c r="M537" s="3">
        <v>0.03</v>
      </c>
      <c r="N537" s="3">
        <v>7.0000000000000007E-2</v>
      </c>
      <c r="O537" s="3">
        <v>4.93</v>
      </c>
      <c r="P537" s="3">
        <v>6.22</v>
      </c>
      <c r="Q537" s="3">
        <v>-27.67</v>
      </c>
      <c r="R537" s="3">
        <v>0.31</v>
      </c>
      <c r="S537" s="3">
        <v>55.8</v>
      </c>
      <c r="T537" s="3"/>
      <c r="U537" s="3">
        <v>795</v>
      </c>
      <c r="V537" s="3">
        <v>778</v>
      </c>
      <c r="W537" s="6">
        <v>3.73</v>
      </c>
      <c r="X537" s="3"/>
      <c r="Y537" s="2"/>
      <c r="Z537" s="2"/>
    </row>
    <row r="538" spans="1:26" ht="15.75" customHeight="1" x14ac:dyDescent="0.25">
      <c r="A538" s="7" t="s">
        <v>547</v>
      </c>
      <c r="B538" s="7">
        <v>537</v>
      </c>
      <c r="C538" s="3" t="s">
        <v>1</v>
      </c>
      <c r="D538" s="3"/>
      <c r="E538" s="3">
        <v>2.2999999999999998</v>
      </c>
      <c r="F538" s="4">
        <v>4.55</v>
      </c>
      <c r="G538" s="8">
        <v>786800</v>
      </c>
      <c r="H538" s="8">
        <v>1821</v>
      </c>
      <c r="I538" s="8">
        <v>690</v>
      </c>
      <c r="J538" s="3">
        <v>13.18</v>
      </c>
      <c r="K538" s="3">
        <v>1.41</v>
      </c>
      <c r="L538" s="3">
        <v>1.63</v>
      </c>
      <c r="M538" s="3"/>
      <c r="N538" s="3">
        <v>0.17</v>
      </c>
      <c r="O538" s="3">
        <v>6.2</v>
      </c>
      <c r="P538" s="3">
        <v>11.34</v>
      </c>
      <c r="Q538" s="3">
        <v>6.18</v>
      </c>
      <c r="R538" s="3"/>
      <c r="S538" s="3">
        <v>24.28</v>
      </c>
      <c r="T538" s="3"/>
      <c r="U538" s="3">
        <v>390</v>
      </c>
      <c r="V538" s="3">
        <v>455</v>
      </c>
      <c r="W538" s="6">
        <v>0.13</v>
      </c>
      <c r="X538" s="3"/>
      <c r="Y538" s="2"/>
      <c r="Z538" s="2"/>
    </row>
    <row r="539" spans="1:26" ht="15.75" customHeight="1" x14ac:dyDescent="0.25">
      <c r="A539" s="7" t="s">
        <v>548</v>
      </c>
      <c r="B539" s="7">
        <v>538</v>
      </c>
      <c r="C539" s="3" t="s">
        <v>1</v>
      </c>
      <c r="D539" s="3"/>
      <c r="E539" s="3">
        <v>16.2</v>
      </c>
      <c r="F539" s="4">
        <v>-2.41</v>
      </c>
      <c r="G539" s="8">
        <v>4141300</v>
      </c>
      <c r="H539" s="8">
        <v>67869</v>
      </c>
      <c r="I539" s="8">
        <v>34718</v>
      </c>
      <c r="J539" s="3">
        <v>7.38</v>
      </c>
      <c r="K539" s="3">
        <v>0.92</v>
      </c>
      <c r="L539" s="3">
        <v>0.93</v>
      </c>
      <c r="M539" s="3">
        <v>0.5</v>
      </c>
      <c r="N539" s="3">
        <v>2.2000000000000002</v>
      </c>
      <c r="O539" s="3">
        <v>8.8000000000000007</v>
      </c>
      <c r="P539" s="3">
        <v>12.4</v>
      </c>
      <c r="Q539" s="3">
        <v>16.79</v>
      </c>
      <c r="R539" s="3">
        <v>6.32</v>
      </c>
      <c r="S539" s="3">
        <v>60.75</v>
      </c>
      <c r="T539" s="3"/>
      <c r="U539" s="3">
        <v>214</v>
      </c>
      <c r="V539" s="3">
        <v>211</v>
      </c>
      <c r="W539" s="9">
        <v>1.22</v>
      </c>
      <c r="X539" s="3"/>
      <c r="Y539" s="2"/>
      <c r="Z539" s="2"/>
    </row>
    <row r="540" spans="1:26" ht="15.75" customHeight="1" x14ac:dyDescent="0.25">
      <c r="A540" s="7" t="s">
        <v>384</v>
      </c>
      <c r="B540" s="7">
        <v>539</v>
      </c>
      <c r="C540" s="3" t="s">
        <v>1</v>
      </c>
      <c r="D540" s="3"/>
      <c r="E540" s="3">
        <v>69.25</v>
      </c>
      <c r="F540" s="4">
        <v>0.36</v>
      </c>
      <c r="G540" s="8">
        <v>7200</v>
      </c>
      <c r="H540" s="8">
        <v>499</v>
      </c>
      <c r="I540" s="8">
        <v>22853</v>
      </c>
      <c r="J540" s="3">
        <v>13.22</v>
      </c>
      <c r="K540" s="3">
        <v>1.03</v>
      </c>
      <c r="L540" s="3">
        <v>0.39</v>
      </c>
      <c r="M540" s="3">
        <v>1</v>
      </c>
      <c r="N540" s="3">
        <v>5.24</v>
      </c>
      <c r="O540" s="3">
        <v>7.43</v>
      </c>
      <c r="P540" s="3">
        <v>8.66</v>
      </c>
      <c r="Q540" s="3">
        <v>5.53</v>
      </c>
      <c r="R540" s="3">
        <v>2.33</v>
      </c>
      <c r="S540" s="3">
        <v>38.1</v>
      </c>
      <c r="T540" s="3"/>
      <c r="U540" s="3">
        <v>468</v>
      </c>
      <c r="V540" s="3">
        <v>406</v>
      </c>
      <c r="W540" s="6">
        <v>2.46</v>
      </c>
      <c r="X540" s="3"/>
      <c r="Y540" s="2"/>
      <c r="Z540" s="2"/>
    </row>
    <row r="541" spans="1:26" ht="15.75" customHeight="1" x14ac:dyDescent="0.25">
      <c r="A541" s="7" t="s">
        <v>549</v>
      </c>
      <c r="B541" s="7">
        <v>540</v>
      </c>
      <c r="C541" s="3" t="s">
        <v>1</v>
      </c>
      <c r="D541" s="3"/>
      <c r="E541" s="3">
        <v>17.600000000000001</v>
      </c>
      <c r="F541" s="4">
        <v>0.56999999999999995</v>
      </c>
      <c r="G541" s="8">
        <v>968800</v>
      </c>
      <c r="H541" s="8">
        <v>17183</v>
      </c>
      <c r="I541" s="8">
        <v>17142</v>
      </c>
      <c r="J541" s="3">
        <v>6.27</v>
      </c>
      <c r="K541" s="3">
        <v>1.19</v>
      </c>
      <c r="L541" s="3">
        <v>0.44</v>
      </c>
      <c r="M541" s="3">
        <v>0.55000000000000004</v>
      </c>
      <c r="N541" s="3">
        <v>2.81</v>
      </c>
      <c r="O541" s="3">
        <v>15.14</v>
      </c>
      <c r="P541" s="3">
        <v>19.95</v>
      </c>
      <c r="Q541" s="3">
        <v>52.8</v>
      </c>
      <c r="R541" s="3">
        <v>6.97</v>
      </c>
      <c r="S541" s="3">
        <v>34.619999999999997</v>
      </c>
      <c r="T541" s="3"/>
      <c r="U541" s="3">
        <v>105</v>
      </c>
      <c r="V541" s="3">
        <v>83</v>
      </c>
      <c r="W541" s="6">
        <v>1.23</v>
      </c>
      <c r="X541" s="3"/>
      <c r="Y541" s="2"/>
      <c r="Z541" s="2"/>
    </row>
    <row r="542" spans="1:26" ht="15.75" customHeight="1" x14ac:dyDescent="0.25">
      <c r="A542" s="7" t="s">
        <v>550</v>
      </c>
      <c r="B542" s="7">
        <v>541</v>
      </c>
      <c r="C542" s="3" t="s">
        <v>5</v>
      </c>
      <c r="D542" s="3"/>
      <c r="E542" s="3">
        <v>13</v>
      </c>
      <c r="F542" s="4">
        <v>0</v>
      </c>
      <c r="G542" s="8">
        <v>0</v>
      </c>
      <c r="H542" s="8">
        <v>0</v>
      </c>
      <c r="I542" s="8">
        <v>4485</v>
      </c>
      <c r="J542" s="3">
        <v>12.29</v>
      </c>
      <c r="K542" s="3">
        <v>0.89</v>
      </c>
      <c r="L542" s="3">
        <v>0.1</v>
      </c>
      <c r="M542" s="3"/>
      <c r="N542" s="3">
        <v>1.06</v>
      </c>
      <c r="O542" s="3">
        <v>8.3800000000000008</v>
      </c>
      <c r="P542" s="3">
        <v>7.31</v>
      </c>
      <c r="Q542" s="3">
        <v>14.36</v>
      </c>
      <c r="R542" s="3">
        <v>5.43</v>
      </c>
      <c r="S542" s="3">
        <v>15</v>
      </c>
      <c r="T542" s="3"/>
      <c r="U542" s="3">
        <v>484</v>
      </c>
      <c r="V542" s="3">
        <v>351</v>
      </c>
      <c r="W542" s="6">
        <v>-1.26</v>
      </c>
      <c r="X542" s="3"/>
      <c r="Y542" s="2"/>
      <c r="Z542" s="2"/>
    </row>
    <row r="543" spans="1:26" ht="15.75" customHeight="1" x14ac:dyDescent="0.25">
      <c r="A543" s="7" t="s">
        <v>551</v>
      </c>
      <c r="B543" s="7">
        <v>542</v>
      </c>
      <c r="C543" s="3" t="s">
        <v>1</v>
      </c>
      <c r="D543" s="3"/>
      <c r="E543" s="3">
        <v>60.5</v>
      </c>
      <c r="F543" s="3">
        <v>0.41</v>
      </c>
      <c r="G543" s="3">
        <v>400</v>
      </c>
      <c r="H543" s="3">
        <v>24</v>
      </c>
      <c r="I543" s="8">
        <v>34599</v>
      </c>
      <c r="J543" s="3">
        <v>15.49</v>
      </c>
      <c r="K543" s="3">
        <v>0.91</v>
      </c>
      <c r="L543" s="3">
        <v>0.38</v>
      </c>
      <c r="M543" s="3">
        <v>0.5</v>
      </c>
      <c r="N543" s="3">
        <v>3.9</v>
      </c>
      <c r="O543" s="3">
        <v>4.6500000000000004</v>
      </c>
      <c r="P543" s="3">
        <v>5.9</v>
      </c>
      <c r="Q543" s="3">
        <v>47.53</v>
      </c>
      <c r="R543" s="3">
        <v>1.1599999999999999</v>
      </c>
      <c r="S543" s="3">
        <v>59.08</v>
      </c>
      <c r="T543" s="3"/>
      <c r="U543" s="3">
        <v>575</v>
      </c>
      <c r="V543" s="3">
        <v>559</v>
      </c>
      <c r="W543" s="4">
        <v>0.73</v>
      </c>
      <c r="X543" s="3"/>
      <c r="Y543" s="2"/>
      <c r="Z543" s="2"/>
    </row>
    <row r="544" spans="1:26" ht="15.75" customHeight="1" x14ac:dyDescent="0.25">
      <c r="A544" s="7" t="s">
        <v>552</v>
      </c>
      <c r="B544" s="7">
        <v>543</v>
      </c>
      <c r="C544" s="3" t="s">
        <v>1</v>
      </c>
      <c r="D544" s="3"/>
      <c r="E544" s="3">
        <v>5.8</v>
      </c>
      <c r="F544" s="3">
        <v>-4.92</v>
      </c>
      <c r="G544" s="8">
        <v>32899100</v>
      </c>
      <c r="H544" s="8">
        <v>193340</v>
      </c>
      <c r="I544" s="8">
        <v>25148</v>
      </c>
      <c r="J544" s="3"/>
      <c r="K544" s="3">
        <v>0.96</v>
      </c>
      <c r="L544" s="3">
        <v>0.74</v>
      </c>
      <c r="M544" s="3"/>
      <c r="N544" s="3">
        <v>0</v>
      </c>
      <c r="O544" s="3">
        <v>-27.36</v>
      </c>
      <c r="P544" s="3">
        <v>-34.67</v>
      </c>
      <c r="Q544" s="3">
        <v>-10.9</v>
      </c>
      <c r="R544" s="3">
        <v>3</v>
      </c>
      <c r="S544" s="3">
        <v>39.369999999999997</v>
      </c>
      <c r="T544" s="3"/>
      <c r="U544" s="3"/>
      <c r="V544" s="3"/>
      <c r="W544" s="9"/>
      <c r="X544" s="3"/>
      <c r="Y544" s="2"/>
      <c r="Z544" s="2"/>
    </row>
    <row r="545" spans="1:26" ht="15.75" customHeight="1" x14ac:dyDescent="0.25">
      <c r="A545" s="7" t="s">
        <v>553</v>
      </c>
      <c r="B545" s="7">
        <v>544</v>
      </c>
      <c r="C545" s="3" t="s">
        <v>1</v>
      </c>
      <c r="D545" s="3"/>
      <c r="E545" s="3">
        <v>2.94</v>
      </c>
      <c r="F545" s="4">
        <v>-2.65</v>
      </c>
      <c r="G545" s="8">
        <v>8440900</v>
      </c>
      <c r="H545" s="8">
        <v>25328</v>
      </c>
      <c r="I545" s="8">
        <v>1176</v>
      </c>
      <c r="J545" s="3">
        <v>16.37</v>
      </c>
      <c r="K545" s="3">
        <v>3.23</v>
      </c>
      <c r="L545" s="3">
        <v>1.59</v>
      </c>
      <c r="M545" s="3">
        <v>0.1</v>
      </c>
      <c r="N545" s="3">
        <v>0.18</v>
      </c>
      <c r="O545" s="3">
        <v>11.47</v>
      </c>
      <c r="P545" s="3">
        <v>20.67</v>
      </c>
      <c r="Q545" s="3">
        <v>1.64</v>
      </c>
      <c r="R545" s="3">
        <v>3.31</v>
      </c>
      <c r="S545" s="3">
        <v>38.14</v>
      </c>
      <c r="T545" s="3"/>
      <c r="U545" s="3">
        <v>322</v>
      </c>
      <c r="V545" s="3">
        <v>356</v>
      </c>
      <c r="W545" s="9">
        <v>0.12</v>
      </c>
      <c r="X545" s="3"/>
      <c r="Y545" s="2"/>
      <c r="Z545" s="2"/>
    </row>
    <row r="546" spans="1:26" ht="15.75" customHeight="1" x14ac:dyDescent="0.25">
      <c r="A546" s="7" t="s">
        <v>554</v>
      </c>
      <c r="B546" s="7">
        <v>545</v>
      </c>
      <c r="C546" s="3" t="s">
        <v>1</v>
      </c>
      <c r="D546" s="3"/>
      <c r="E546" s="3">
        <v>1.54</v>
      </c>
      <c r="F546" s="4">
        <v>0</v>
      </c>
      <c r="G546" s="8">
        <v>478900</v>
      </c>
      <c r="H546" s="8">
        <v>739</v>
      </c>
      <c r="I546" s="8">
        <v>1758</v>
      </c>
      <c r="J546" s="3">
        <v>582.15</v>
      </c>
      <c r="K546" s="3">
        <v>0.76</v>
      </c>
      <c r="L546" s="3">
        <v>3.73</v>
      </c>
      <c r="M546" s="3"/>
      <c r="N546" s="3">
        <v>0</v>
      </c>
      <c r="O546" s="3">
        <v>2.93</v>
      </c>
      <c r="P546" s="3">
        <v>0.13</v>
      </c>
      <c r="Q546" s="3">
        <v>6.25</v>
      </c>
      <c r="R546" s="3"/>
      <c r="S546" s="3">
        <v>59.36</v>
      </c>
      <c r="T546" s="3"/>
      <c r="U546" s="3">
        <v>974</v>
      </c>
      <c r="V546" s="3">
        <v>888</v>
      </c>
      <c r="W546" s="9">
        <v>-6.52</v>
      </c>
      <c r="X546" s="3"/>
      <c r="Y546" s="2"/>
      <c r="Z546" s="2"/>
    </row>
    <row r="547" spans="1:26" ht="15.75" customHeight="1" x14ac:dyDescent="0.25">
      <c r="A547" s="7" t="s">
        <v>555</v>
      </c>
      <c r="B547" s="7">
        <v>546</v>
      </c>
      <c r="C547" s="3" t="s">
        <v>1</v>
      </c>
      <c r="D547" s="3"/>
      <c r="E547" s="3">
        <v>0.67</v>
      </c>
      <c r="F547" s="3">
        <v>-5.63</v>
      </c>
      <c r="G547" s="8">
        <v>67600</v>
      </c>
      <c r="H547" s="8">
        <v>45</v>
      </c>
      <c r="I547" s="8">
        <v>453</v>
      </c>
      <c r="J547" s="3"/>
      <c r="K547" s="3">
        <v>0.42</v>
      </c>
      <c r="L547" s="3">
        <v>1.24</v>
      </c>
      <c r="M547" s="3">
        <v>0.03</v>
      </c>
      <c r="N547" s="3">
        <v>0</v>
      </c>
      <c r="O547" s="3">
        <v>-0.32</v>
      </c>
      <c r="P547" s="3">
        <v>-1.43</v>
      </c>
      <c r="Q547" s="3">
        <v>-3.84</v>
      </c>
      <c r="R547" s="3">
        <v>4.2300000000000004</v>
      </c>
      <c r="S547" s="3">
        <v>32.94</v>
      </c>
      <c r="T547" s="3"/>
      <c r="U547" s="3"/>
      <c r="V547" s="3"/>
      <c r="W547" s="4"/>
      <c r="X547" s="3"/>
      <c r="Y547" s="2"/>
      <c r="Z547" s="2"/>
    </row>
    <row r="548" spans="1:26" ht="15.75" customHeight="1" x14ac:dyDescent="0.25">
      <c r="A548" s="7" t="s">
        <v>556</v>
      </c>
      <c r="B548" s="7">
        <v>547</v>
      </c>
      <c r="C548" s="3" t="s">
        <v>1</v>
      </c>
      <c r="D548" s="3"/>
      <c r="E548" s="3">
        <v>8.15</v>
      </c>
      <c r="F548" s="9">
        <v>0.62</v>
      </c>
      <c r="G548" s="8">
        <v>184400</v>
      </c>
      <c r="H548" s="8">
        <v>1498</v>
      </c>
      <c r="I548" s="8">
        <v>2526</v>
      </c>
      <c r="J548" s="3"/>
      <c r="K548" s="3">
        <v>1.68</v>
      </c>
      <c r="L548" s="3">
        <v>0.3</v>
      </c>
      <c r="M548" s="3"/>
      <c r="N548" s="3">
        <v>0</v>
      </c>
      <c r="O548" s="3">
        <v>0.81</v>
      </c>
      <c r="P548" s="3">
        <v>-0.47</v>
      </c>
      <c r="Q548" s="3">
        <v>0.67</v>
      </c>
      <c r="R548" s="3"/>
      <c r="S548" s="3">
        <v>42.87</v>
      </c>
      <c r="T548" s="3"/>
      <c r="U548" s="3"/>
      <c r="V548" s="3"/>
      <c r="W548" s="9"/>
      <c r="X548" s="3"/>
      <c r="Y548" s="2"/>
      <c r="Z548" s="2"/>
    </row>
    <row r="549" spans="1:26" ht="15.75" customHeight="1" x14ac:dyDescent="0.25">
      <c r="A549" s="7" t="s">
        <v>557</v>
      </c>
      <c r="B549" s="7">
        <v>548</v>
      </c>
      <c r="C549" s="3" t="s">
        <v>5</v>
      </c>
      <c r="D549" s="3"/>
      <c r="E549" s="3">
        <v>32.5</v>
      </c>
      <c r="F549" s="4">
        <v>0</v>
      </c>
      <c r="G549" s="8">
        <v>2000</v>
      </c>
      <c r="H549" s="8">
        <v>65</v>
      </c>
      <c r="I549" s="8">
        <v>8642</v>
      </c>
      <c r="J549" s="3"/>
      <c r="K549" s="3">
        <v>0.98</v>
      </c>
      <c r="L549" s="3">
        <v>0.4</v>
      </c>
      <c r="M549" s="3">
        <v>0.25</v>
      </c>
      <c r="N549" s="3">
        <v>0</v>
      </c>
      <c r="O549" s="3">
        <v>1.3</v>
      </c>
      <c r="P549" s="3">
        <v>-1.88</v>
      </c>
      <c r="Q549" s="3">
        <v>1.57</v>
      </c>
      <c r="R549" s="3">
        <v>0.77</v>
      </c>
      <c r="S549" s="3">
        <v>14.19</v>
      </c>
      <c r="T549" s="3"/>
      <c r="U549" s="3"/>
      <c r="V549" s="3"/>
      <c r="W549" s="9"/>
      <c r="X549" s="3"/>
      <c r="Y549" s="2"/>
      <c r="Z549" s="2"/>
    </row>
    <row r="550" spans="1:26" ht="15.75" customHeight="1" x14ac:dyDescent="0.25">
      <c r="A550" s="7" t="s">
        <v>558</v>
      </c>
      <c r="B550" s="7">
        <v>549</v>
      </c>
      <c r="C550" s="3" t="s">
        <v>1</v>
      </c>
      <c r="D550" s="3"/>
      <c r="E550" s="3">
        <v>7.45</v>
      </c>
      <c r="F550" s="3">
        <v>0</v>
      </c>
      <c r="G550" s="3">
        <v>0</v>
      </c>
      <c r="H550" s="3">
        <v>0</v>
      </c>
      <c r="I550" s="8">
        <v>2011</v>
      </c>
      <c r="J550" s="3">
        <v>17.77</v>
      </c>
      <c r="K550" s="3">
        <v>1.25</v>
      </c>
      <c r="L550" s="3">
        <v>1.35</v>
      </c>
      <c r="M550" s="3"/>
      <c r="N550" s="3">
        <v>0.42</v>
      </c>
      <c r="O550" s="3">
        <v>9.64</v>
      </c>
      <c r="P550" s="3">
        <v>7.18</v>
      </c>
      <c r="Q550" s="3">
        <v>1.45</v>
      </c>
      <c r="R550" s="3">
        <v>2.95</v>
      </c>
      <c r="S550" s="3">
        <v>24.8</v>
      </c>
      <c r="T550" s="3"/>
      <c r="U550" s="3">
        <v>578</v>
      </c>
      <c r="V550" s="3">
        <v>409</v>
      </c>
      <c r="W550" s="9">
        <v>0.21</v>
      </c>
      <c r="X550" s="3"/>
      <c r="Y550" s="2"/>
      <c r="Z550" s="2"/>
    </row>
    <row r="551" spans="1:26" ht="15.75" customHeight="1" x14ac:dyDescent="0.25">
      <c r="A551" s="7" t="s">
        <v>559</v>
      </c>
      <c r="B551" s="7">
        <v>550</v>
      </c>
      <c r="C551" s="3" t="s">
        <v>1</v>
      </c>
      <c r="D551" s="3"/>
      <c r="E551" s="3">
        <v>0.04</v>
      </c>
      <c r="F551" s="9">
        <v>33.33</v>
      </c>
      <c r="G551" s="8">
        <v>131234200</v>
      </c>
      <c r="H551" s="8">
        <v>4322</v>
      </c>
      <c r="I551" s="8">
        <v>445</v>
      </c>
      <c r="J551" s="3"/>
      <c r="K551" s="3"/>
      <c r="L551" s="3">
        <v>-1.51</v>
      </c>
      <c r="M551" s="3"/>
      <c r="N551" s="3">
        <v>0</v>
      </c>
      <c r="O551" s="3"/>
      <c r="P551" s="3"/>
      <c r="Q551" s="3"/>
      <c r="R551" s="3"/>
      <c r="S551" s="3"/>
      <c r="T551" s="3"/>
      <c r="U551" s="3"/>
      <c r="V551" s="3"/>
      <c r="W551" s="9"/>
      <c r="X551" s="3"/>
      <c r="Y551" s="2"/>
      <c r="Z551" s="2"/>
    </row>
    <row r="552" spans="1:26" ht="15.75" customHeight="1" x14ac:dyDescent="0.25">
      <c r="A552" s="7" t="s">
        <v>560</v>
      </c>
      <c r="B552" s="7">
        <v>551</v>
      </c>
      <c r="C552" s="3" t="s">
        <v>1</v>
      </c>
      <c r="D552" s="3"/>
      <c r="E552" s="3">
        <v>7.15</v>
      </c>
      <c r="F552" s="9">
        <v>-0.69</v>
      </c>
      <c r="G552" s="8">
        <v>324100</v>
      </c>
      <c r="H552" s="8">
        <v>2317</v>
      </c>
      <c r="I552" s="8">
        <v>6592</v>
      </c>
      <c r="J552" s="3">
        <v>10.5</v>
      </c>
      <c r="K552" s="3">
        <v>1.61</v>
      </c>
      <c r="L552" s="3">
        <v>2.64</v>
      </c>
      <c r="M552" s="3">
        <v>0.11</v>
      </c>
      <c r="N552" s="3">
        <v>0.68</v>
      </c>
      <c r="O552" s="3">
        <v>6.46</v>
      </c>
      <c r="P552" s="3">
        <v>16.440000000000001</v>
      </c>
      <c r="Q552" s="3">
        <v>40.54</v>
      </c>
      <c r="R552" s="3">
        <v>1.53</v>
      </c>
      <c r="S552" s="3">
        <v>34.24</v>
      </c>
      <c r="T552" s="3"/>
      <c r="U552" s="3">
        <v>253</v>
      </c>
      <c r="V552" s="3">
        <v>382</v>
      </c>
      <c r="W552" s="9">
        <v>1.02</v>
      </c>
      <c r="X552" s="3"/>
      <c r="Y552" s="2"/>
      <c r="Z552" s="2"/>
    </row>
    <row r="553" spans="1:26" ht="15.75" customHeight="1" x14ac:dyDescent="0.25">
      <c r="A553" s="7" t="s">
        <v>561</v>
      </c>
      <c r="B553" s="7">
        <v>552</v>
      </c>
      <c r="C553" s="3" t="s">
        <v>5</v>
      </c>
      <c r="D553" s="3"/>
      <c r="E553" s="3">
        <v>1.92</v>
      </c>
      <c r="F553" s="4">
        <v>-0.52</v>
      </c>
      <c r="G553" s="8">
        <v>3400</v>
      </c>
      <c r="H553" s="8">
        <v>7</v>
      </c>
      <c r="I553" s="8">
        <v>1229</v>
      </c>
      <c r="J553" s="3">
        <v>12.74</v>
      </c>
      <c r="K553" s="3">
        <v>0.44</v>
      </c>
      <c r="L553" s="3">
        <v>0.17</v>
      </c>
      <c r="M553" s="3">
        <v>0.17</v>
      </c>
      <c r="N553" s="3">
        <v>0.15</v>
      </c>
      <c r="O553" s="3">
        <v>3.73</v>
      </c>
      <c r="P553" s="3">
        <v>3.45</v>
      </c>
      <c r="Q553" s="3">
        <v>1.27</v>
      </c>
      <c r="R553" s="3">
        <v>8.5500000000000007</v>
      </c>
      <c r="S553" s="3">
        <v>42.32</v>
      </c>
      <c r="T553" s="3"/>
      <c r="U553" s="3">
        <v>593</v>
      </c>
      <c r="V553" s="3">
        <v>555</v>
      </c>
      <c r="W553" s="6">
        <v>-1.56</v>
      </c>
      <c r="X553" s="3"/>
      <c r="Y553" s="2"/>
      <c r="Z553" s="2"/>
    </row>
    <row r="554" spans="1:26" ht="15.75" customHeight="1" x14ac:dyDescent="0.25">
      <c r="A554" s="7" t="s">
        <v>562</v>
      </c>
      <c r="B554" s="7">
        <v>553</v>
      </c>
      <c r="C554" s="3" t="s">
        <v>1</v>
      </c>
      <c r="D554" s="3"/>
      <c r="E554" s="3">
        <v>2.42</v>
      </c>
      <c r="F554" s="9">
        <v>0</v>
      </c>
      <c r="G554" s="8">
        <v>25800</v>
      </c>
      <c r="H554" s="3">
        <v>63</v>
      </c>
      <c r="I554" s="8">
        <v>1213</v>
      </c>
      <c r="J554" s="3"/>
      <c r="K554" s="3">
        <v>0.54</v>
      </c>
      <c r="L554" s="3">
        <v>2.2000000000000002</v>
      </c>
      <c r="M554" s="3">
        <v>0.01</v>
      </c>
      <c r="N554" s="3">
        <v>0</v>
      </c>
      <c r="O554" s="3">
        <v>0.15</v>
      </c>
      <c r="P554" s="3">
        <v>-1.96</v>
      </c>
      <c r="Q554" s="3">
        <v>-3.46</v>
      </c>
      <c r="R554" s="3">
        <v>0.42</v>
      </c>
      <c r="S554" s="3">
        <v>33.72</v>
      </c>
      <c r="T554" s="3"/>
      <c r="U554" s="3"/>
      <c r="V554" s="3"/>
      <c r="W554" s="4"/>
      <c r="X554" s="3"/>
      <c r="Y554" s="2"/>
      <c r="Z554" s="2"/>
    </row>
    <row r="555" spans="1:26" ht="15.75" customHeight="1" x14ac:dyDescent="0.25">
      <c r="A555" s="7" t="s">
        <v>563</v>
      </c>
      <c r="B555" s="7">
        <v>554</v>
      </c>
      <c r="C555" s="3" t="s">
        <v>1</v>
      </c>
      <c r="D555" s="3"/>
      <c r="E555" s="3">
        <v>26.25</v>
      </c>
      <c r="F555" s="3">
        <v>-2.78</v>
      </c>
      <c r="G555" s="8">
        <v>8172200</v>
      </c>
      <c r="H555" s="8">
        <v>218223</v>
      </c>
      <c r="I555" s="8">
        <v>40320</v>
      </c>
      <c r="J555" s="3">
        <v>18.7</v>
      </c>
      <c r="K555" s="3">
        <v>1.28</v>
      </c>
      <c r="L555" s="3">
        <v>0.82</v>
      </c>
      <c r="M555" s="3">
        <v>0.35</v>
      </c>
      <c r="N555" s="3">
        <v>1.4</v>
      </c>
      <c r="O555" s="3">
        <v>5.49</v>
      </c>
      <c r="P555" s="3">
        <v>7.78</v>
      </c>
      <c r="Q555" s="3">
        <v>5.9</v>
      </c>
      <c r="R555" s="3">
        <v>1.3</v>
      </c>
      <c r="S555" s="3">
        <v>54.63</v>
      </c>
      <c r="T555" s="3"/>
      <c r="U555" s="3">
        <v>580</v>
      </c>
      <c r="V555" s="3">
        <v>574</v>
      </c>
      <c r="W555" s="9">
        <v>-0.17</v>
      </c>
      <c r="X555" s="3"/>
      <c r="Y555" s="2"/>
      <c r="Z555" s="2"/>
    </row>
    <row r="556" spans="1:26" ht="15.75" customHeight="1" x14ac:dyDescent="0.25">
      <c r="A556" s="7" t="s">
        <v>564</v>
      </c>
      <c r="B556" s="7">
        <v>555</v>
      </c>
      <c r="C556" s="3" t="s">
        <v>1</v>
      </c>
      <c r="D556" s="3"/>
      <c r="E556" s="3">
        <v>146.5</v>
      </c>
      <c r="F556" s="9">
        <v>-0.34</v>
      </c>
      <c r="G556" s="8">
        <v>22200</v>
      </c>
      <c r="H556" s="8">
        <v>3247</v>
      </c>
      <c r="I556" s="8">
        <v>11226</v>
      </c>
      <c r="J556" s="3">
        <v>7.58</v>
      </c>
      <c r="K556" s="3">
        <v>0.62</v>
      </c>
      <c r="L556" s="3">
        <v>0.12</v>
      </c>
      <c r="M556" s="3">
        <v>8.25</v>
      </c>
      <c r="N556" s="3">
        <v>19.32</v>
      </c>
      <c r="O556" s="3">
        <v>9.2799999999999994</v>
      </c>
      <c r="P556" s="3">
        <v>8.6199999999999992</v>
      </c>
      <c r="Q556" s="3">
        <v>-10.46</v>
      </c>
      <c r="R556" s="3">
        <v>5.61</v>
      </c>
      <c r="S556" s="3">
        <v>34.369999999999997</v>
      </c>
      <c r="T556" s="3"/>
      <c r="U556" s="3">
        <v>323</v>
      </c>
      <c r="V556" s="3">
        <v>202</v>
      </c>
      <c r="W556" s="4">
        <v>0.48</v>
      </c>
      <c r="X556" s="3"/>
      <c r="Y556" s="2"/>
      <c r="Z556" s="2"/>
    </row>
    <row r="557" spans="1:26" ht="15.75" customHeight="1" x14ac:dyDescent="0.25">
      <c r="A557" s="7" t="s">
        <v>565</v>
      </c>
      <c r="B557" s="7">
        <v>556</v>
      </c>
      <c r="C557" s="3" t="s">
        <v>1</v>
      </c>
      <c r="D557" s="3"/>
      <c r="E557" s="3">
        <v>2.08</v>
      </c>
      <c r="F557" s="9">
        <v>-3.7</v>
      </c>
      <c r="G557" s="8">
        <v>26300</v>
      </c>
      <c r="H557" s="8">
        <v>55</v>
      </c>
      <c r="I557" s="8">
        <v>563</v>
      </c>
      <c r="J557" s="3"/>
      <c r="K557" s="3">
        <v>3.2</v>
      </c>
      <c r="L557" s="3">
        <v>1.92</v>
      </c>
      <c r="M557" s="3"/>
      <c r="N557" s="3">
        <v>0</v>
      </c>
      <c r="O557" s="3">
        <v>-20.170000000000002</v>
      </c>
      <c r="P557" s="3">
        <v>-43.41</v>
      </c>
      <c r="Q557" s="5">
        <v>-1006.47</v>
      </c>
      <c r="R557" s="3"/>
      <c r="S557" s="3">
        <v>63.39</v>
      </c>
      <c r="T557" s="3"/>
      <c r="U557" s="3"/>
      <c r="V557" s="3"/>
      <c r="W557" s="9"/>
      <c r="X557" s="3"/>
      <c r="Y557" s="2"/>
      <c r="Z557" s="2"/>
    </row>
    <row r="558" spans="1:26" ht="15.75" customHeight="1" x14ac:dyDescent="0.25">
      <c r="A558" s="7" t="s">
        <v>566</v>
      </c>
      <c r="B558" s="7">
        <v>557</v>
      </c>
      <c r="C558" s="3" t="s">
        <v>1</v>
      </c>
      <c r="D558" s="3"/>
      <c r="E558" s="3">
        <v>2.02</v>
      </c>
      <c r="F558" s="4">
        <v>-0.98</v>
      </c>
      <c r="G558" s="8">
        <v>2244400</v>
      </c>
      <c r="H558" s="8">
        <v>4564</v>
      </c>
      <c r="I558" s="8">
        <v>48102</v>
      </c>
      <c r="J558" s="3">
        <v>44.79</v>
      </c>
      <c r="K558" s="3">
        <v>16.829999999999998</v>
      </c>
      <c r="L558" s="3">
        <v>7.38</v>
      </c>
      <c r="M558" s="3"/>
      <c r="N558" s="3">
        <v>0.05</v>
      </c>
      <c r="O558" s="3">
        <v>18.78</v>
      </c>
      <c r="P558" s="3">
        <v>81.31</v>
      </c>
      <c r="Q558" s="5">
        <v>9.14</v>
      </c>
      <c r="R558" s="3"/>
      <c r="S558" s="3">
        <v>11.4</v>
      </c>
      <c r="T558" s="3"/>
      <c r="U558" s="3">
        <v>432</v>
      </c>
      <c r="V558" s="3">
        <v>452</v>
      </c>
      <c r="W558" s="9">
        <v>0.73</v>
      </c>
      <c r="X558" s="3"/>
      <c r="Y558" s="2"/>
      <c r="Z558" s="2"/>
    </row>
    <row r="559" spans="1:26" ht="15.75" customHeight="1" x14ac:dyDescent="0.25">
      <c r="A559" s="7" t="s">
        <v>567</v>
      </c>
      <c r="B559" s="7">
        <v>558</v>
      </c>
      <c r="C559" s="3" t="s">
        <v>183</v>
      </c>
      <c r="D559" s="3"/>
      <c r="E559" s="3">
        <v>0.7</v>
      </c>
      <c r="F559" s="4">
        <v>1.45</v>
      </c>
      <c r="G559" s="8">
        <v>203800</v>
      </c>
      <c r="H559" s="8">
        <v>141</v>
      </c>
      <c r="I559" s="8">
        <v>398</v>
      </c>
      <c r="J559" s="3">
        <v>12.32</v>
      </c>
      <c r="K559" s="3">
        <v>1.04</v>
      </c>
      <c r="L559" s="3">
        <v>0.49</v>
      </c>
      <c r="M559" s="3">
        <v>0.1</v>
      </c>
      <c r="N559" s="3">
        <v>0.06</v>
      </c>
      <c r="O559" s="3">
        <v>7.16</v>
      </c>
      <c r="P559" s="3">
        <v>7.5</v>
      </c>
      <c r="Q559" s="3">
        <v>6.76</v>
      </c>
      <c r="R559" s="3">
        <v>14.49</v>
      </c>
      <c r="S559" s="3">
        <v>25.3</v>
      </c>
      <c r="T559" s="3"/>
      <c r="U559" s="3">
        <v>480</v>
      </c>
      <c r="V559" s="3">
        <v>396</v>
      </c>
      <c r="W559" s="9"/>
      <c r="X559" s="3"/>
      <c r="Y559" s="2"/>
      <c r="Z559" s="2"/>
    </row>
    <row r="560" spans="1:26" ht="15.75" customHeight="1" x14ac:dyDescent="0.25">
      <c r="A560" s="7" t="s">
        <v>568</v>
      </c>
      <c r="B560" s="7">
        <v>559</v>
      </c>
      <c r="C560" s="7" t="s">
        <v>5</v>
      </c>
      <c r="D560" s="3"/>
      <c r="E560" s="3">
        <v>12</v>
      </c>
      <c r="F560" s="3">
        <v>1.69</v>
      </c>
      <c r="G560" s="8">
        <v>5282100</v>
      </c>
      <c r="H560" s="8">
        <v>63762</v>
      </c>
      <c r="I560" s="8">
        <v>18301</v>
      </c>
      <c r="J560" s="3">
        <v>14.49</v>
      </c>
      <c r="K560" s="3">
        <v>1.3</v>
      </c>
      <c r="L560" s="3">
        <v>2.35</v>
      </c>
      <c r="M560" s="3"/>
      <c r="N560" s="3">
        <v>0.83</v>
      </c>
      <c r="O560" s="3">
        <v>3.3</v>
      </c>
      <c r="P560" s="3">
        <v>9.57</v>
      </c>
      <c r="Q560" s="3">
        <v>2.11</v>
      </c>
      <c r="R560" s="3">
        <v>2.54</v>
      </c>
      <c r="S560" s="3">
        <v>65.17</v>
      </c>
      <c r="T560" s="3"/>
      <c r="U560" s="3">
        <v>467</v>
      </c>
      <c r="V560" s="3">
        <v>609</v>
      </c>
      <c r="W560" s="9">
        <v>-0.11</v>
      </c>
      <c r="X560" s="3"/>
      <c r="Y560" s="2"/>
      <c r="Z560" s="2"/>
    </row>
    <row r="561" spans="1:26" ht="15.75" customHeight="1" x14ac:dyDescent="0.25">
      <c r="A561" s="7" t="s">
        <v>569</v>
      </c>
      <c r="B561" s="7">
        <v>560</v>
      </c>
      <c r="C561" s="3" t="s">
        <v>183</v>
      </c>
      <c r="D561" s="3"/>
      <c r="E561" s="3">
        <v>69.25</v>
      </c>
      <c r="F561" s="9">
        <v>-1.07</v>
      </c>
      <c r="G561" s="8">
        <v>3906300</v>
      </c>
      <c r="H561" s="8">
        <v>272583</v>
      </c>
      <c r="I561" s="8">
        <v>98943</v>
      </c>
      <c r="J561" s="3">
        <v>55.49</v>
      </c>
      <c r="K561" s="3"/>
      <c r="L561" s="3">
        <v>0.34</v>
      </c>
      <c r="M561" s="3"/>
      <c r="N561" s="3">
        <v>1.25</v>
      </c>
      <c r="O561" s="3"/>
      <c r="P561" s="3"/>
      <c r="Q561" s="3"/>
      <c r="R561" s="3"/>
      <c r="S561" s="3">
        <v>38.01</v>
      </c>
      <c r="T561" s="3"/>
      <c r="U561" s="3"/>
      <c r="V561" s="3"/>
      <c r="W561" s="4"/>
      <c r="X561" s="3"/>
      <c r="Y561" s="2"/>
      <c r="Z561" s="2"/>
    </row>
    <row r="562" spans="1:26" ht="15.75" customHeight="1" x14ac:dyDescent="0.25">
      <c r="A562" s="7" t="s">
        <v>570</v>
      </c>
      <c r="B562" s="7">
        <v>561</v>
      </c>
      <c r="C562" s="7" t="s">
        <v>1</v>
      </c>
      <c r="D562" s="3" t="s">
        <v>102</v>
      </c>
      <c r="E562" s="3">
        <v>0.01</v>
      </c>
      <c r="F562" s="9">
        <v>0</v>
      </c>
      <c r="G562" s="8">
        <v>0</v>
      </c>
      <c r="H562" s="8">
        <v>0</v>
      </c>
      <c r="I562" s="8">
        <v>160</v>
      </c>
      <c r="J562" s="3"/>
      <c r="K562" s="3">
        <v>0.14000000000000001</v>
      </c>
      <c r="L562" s="3">
        <v>0.2</v>
      </c>
      <c r="M562" s="3"/>
      <c r="N562" s="3">
        <v>0</v>
      </c>
      <c r="O562" s="3">
        <v>-14.42</v>
      </c>
      <c r="P562" s="3">
        <v>-16.559999999999999</v>
      </c>
      <c r="Q562" s="3">
        <v>10.33</v>
      </c>
      <c r="R562" s="3"/>
      <c r="S562" s="3">
        <v>74.47</v>
      </c>
      <c r="T562" s="3"/>
      <c r="U562" s="3"/>
      <c r="V562" s="3"/>
      <c r="W562" s="9"/>
      <c r="X562" s="3"/>
      <c r="Y562" s="2"/>
      <c r="Z562" s="2"/>
    </row>
    <row r="563" spans="1:26" ht="15.75" customHeight="1" x14ac:dyDescent="0.25">
      <c r="A563" s="7" t="s">
        <v>571</v>
      </c>
      <c r="B563" s="7">
        <v>562</v>
      </c>
      <c r="C563" s="3" t="s">
        <v>5</v>
      </c>
      <c r="D563" s="3"/>
      <c r="E563" s="3">
        <v>7.05</v>
      </c>
      <c r="F563" s="3">
        <v>2.17</v>
      </c>
      <c r="G563" s="8">
        <v>806600</v>
      </c>
      <c r="H563" s="8">
        <v>5687</v>
      </c>
      <c r="I563" s="8">
        <v>1889</v>
      </c>
      <c r="J563" s="3">
        <v>16.600000000000001</v>
      </c>
      <c r="K563" s="3">
        <v>3.03</v>
      </c>
      <c r="L563" s="3">
        <v>1.46</v>
      </c>
      <c r="M563" s="3">
        <v>0.25</v>
      </c>
      <c r="N563" s="3">
        <v>0.42</v>
      </c>
      <c r="O563" s="3">
        <v>13.77</v>
      </c>
      <c r="P563" s="3">
        <v>18.78</v>
      </c>
      <c r="Q563" s="3">
        <v>10.83</v>
      </c>
      <c r="R563" s="3">
        <v>3.62</v>
      </c>
      <c r="S563" s="3">
        <v>20.34</v>
      </c>
      <c r="T563" s="3"/>
      <c r="U563" s="3">
        <v>337</v>
      </c>
      <c r="V563" s="3">
        <v>323</v>
      </c>
      <c r="W563" s="9">
        <v>0.97</v>
      </c>
      <c r="X563" s="3"/>
      <c r="Y563" s="2"/>
      <c r="Z563" s="2"/>
    </row>
    <row r="564" spans="1:26" ht="15.75" customHeight="1" x14ac:dyDescent="0.25">
      <c r="A564" s="7" t="s">
        <v>572</v>
      </c>
      <c r="B564" s="7">
        <v>563</v>
      </c>
      <c r="C564" s="3" t="s">
        <v>5</v>
      </c>
      <c r="D564" s="3"/>
      <c r="E564" s="3">
        <v>3.4</v>
      </c>
      <c r="F564" s="4">
        <v>-1.73</v>
      </c>
      <c r="G564" s="8">
        <v>1930400</v>
      </c>
      <c r="H564" s="8">
        <v>6618</v>
      </c>
      <c r="I564" s="8">
        <v>5524</v>
      </c>
      <c r="J564" s="3">
        <v>16.04</v>
      </c>
      <c r="K564" s="3">
        <v>0.67</v>
      </c>
      <c r="L564" s="3">
        <v>0.64</v>
      </c>
      <c r="M564" s="3"/>
      <c r="N564" s="3">
        <v>0.21</v>
      </c>
      <c r="O564" s="3">
        <v>2.81</v>
      </c>
      <c r="P564" s="3">
        <v>4.22</v>
      </c>
      <c r="Q564" s="3">
        <v>-13.59</v>
      </c>
      <c r="R564" s="3">
        <v>11.74</v>
      </c>
      <c r="S564" s="3">
        <v>74.459999999999994</v>
      </c>
      <c r="T564" s="3"/>
      <c r="U564" s="3">
        <v>629</v>
      </c>
      <c r="V564" s="3">
        <v>655</v>
      </c>
      <c r="W564" s="9">
        <v>-0.08</v>
      </c>
      <c r="X564" s="3"/>
      <c r="Y564" s="2"/>
      <c r="Z564" s="2"/>
    </row>
    <row r="565" spans="1:26" ht="15.75" customHeight="1" x14ac:dyDescent="0.25">
      <c r="A565" s="7" t="s">
        <v>573</v>
      </c>
      <c r="B565" s="7">
        <v>564</v>
      </c>
      <c r="C565" s="3" t="s">
        <v>1</v>
      </c>
      <c r="D565" s="3"/>
      <c r="E565" s="3">
        <v>33.75</v>
      </c>
      <c r="F565" s="3">
        <v>0</v>
      </c>
      <c r="G565" s="8">
        <v>300</v>
      </c>
      <c r="H565" s="8">
        <v>10</v>
      </c>
      <c r="I565" s="8">
        <v>10125</v>
      </c>
      <c r="J565" s="3">
        <v>14.47</v>
      </c>
      <c r="K565" s="3">
        <v>0.5</v>
      </c>
      <c r="L565" s="3">
        <v>0.14000000000000001</v>
      </c>
      <c r="M565" s="3">
        <v>1.5</v>
      </c>
      <c r="N565" s="3">
        <v>2.33</v>
      </c>
      <c r="O565" s="3">
        <v>3.75</v>
      </c>
      <c r="P565" s="3">
        <v>3.47</v>
      </c>
      <c r="Q565" s="3">
        <v>4.92</v>
      </c>
      <c r="R565" s="3">
        <v>4.4400000000000004</v>
      </c>
      <c r="S565" s="3">
        <v>57.4</v>
      </c>
      <c r="T565" s="3"/>
      <c r="U565" s="3">
        <v>625</v>
      </c>
      <c r="V565" s="3">
        <v>587</v>
      </c>
      <c r="W565" s="4">
        <v>1.86</v>
      </c>
      <c r="X565" s="3"/>
      <c r="Y565" s="2"/>
      <c r="Z565" s="2"/>
    </row>
    <row r="566" spans="1:26" ht="15.75" customHeight="1" x14ac:dyDescent="0.25">
      <c r="A566" s="7" t="s">
        <v>574</v>
      </c>
      <c r="B566" s="7">
        <v>565</v>
      </c>
      <c r="C566" s="3" t="s">
        <v>1</v>
      </c>
      <c r="D566" s="3"/>
      <c r="E566" s="3">
        <v>2.74</v>
      </c>
      <c r="F566" s="4">
        <v>1.48</v>
      </c>
      <c r="G566" s="8">
        <v>396100</v>
      </c>
      <c r="H566" s="8">
        <v>1079</v>
      </c>
      <c r="I566" s="8">
        <v>1178</v>
      </c>
      <c r="J566" s="3">
        <v>20.059999999999999</v>
      </c>
      <c r="K566" s="3">
        <v>1.29</v>
      </c>
      <c r="L566" s="3">
        <v>0.34</v>
      </c>
      <c r="M566" s="3">
        <v>0.05</v>
      </c>
      <c r="N566" s="3">
        <v>0.14000000000000001</v>
      </c>
      <c r="O566" s="3">
        <v>4.9800000000000004</v>
      </c>
      <c r="P566" s="3">
        <v>6.62</v>
      </c>
      <c r="Q566" s="3">
        <v>5.42</v>
      </c>
      <c r="R566" s="3"/>
      <c r="S566" s="3">
        <v>27.1</v>
      </c>
      <c r="T566" s="3"/>
      <c r="U566" s="3">
        <v>626</v>
      </c>
      <c r="V566" s="3">
        <v>616</v>
      </c>
      <c r="W566" s="6">
        <v>-0.18</v>
      </c>
      <c r="X566" s="3"/>
      <c r="Y566" s="2"/>
      <c r="Z566" s="2"/>
    </row>
    <row r="567" spans="1:26" ht="15.75" customHeight="1" x14ac:dyDescent="0.25">
      <c r="A567" s="7" t="s">
        <v>575</v>
      </c>
      <c r="B567" s="7">
        <v>566</v>
      </c>
      <c r="C567" s="3" t="s">
        <v>1</v>
      </c>
      <c r="D567" s="3"/>
      <c r="E567" s="3">
        <v>0.87</v>
      </c>
      <c r="F567" s="3">
        <v>-1.1399999999999999</v>
      </c>
      <c r="G567" s="8">
        <v>291493100</v>
      </c>
      <c r="H567" s="8">
        <v>257227</v>
      </c>
      <c r="I567" s="8">
        <v>23794</v>
      </c>
      <c r="J567" s="3">
        <v>10.26</v>
      </c>
      <c r="K567" s="3">
        <v>1.45</v>
      </c>
      <c r="L567" s="3">
        <v>2.48</v>
      </c>
      <c r="M567" s="3"/>
      <c r="N567" s="3">
        <v>0.08</v>
      </c>
      <c r="O567" s="3">
        <v>7.38</v>
      </c>
      <c r="P567" s="3">
        <v>15.06</v>
      </c>
      <c r="Q567" s="3">
        <v>24.12</v>
      </c>
      <c r="R567" s="3">
        <v>1.25</v>
      </c>
      <c r="S567" s="3">
        <v>59.87</v>
      </c>
      <c r="T567" s="3"/>
      <c r="U567" s="3">
        <v>258</v>
      </c>
      <c r="V567" s="3">
        <v>343</v>
      </c>
      <c r="W567" s="4">
        <v>0.22</v>
      </c>
      <c r="X567" s="3"/>
      <c r="Y567" s="2"/>
      <c r="Z567" s="2"/>
    </row>
    <row r="568" spans="1:26" ht="15.75" customHeight="1" x14ac:dyDescent="0.25">
      <c r="A568" s="7" t="s">
        <v>576</v>
      </c>
      <c r="B568" s="7">
        <v>567</v>
      </c>
      <c r="C568" s="3" t="s">
        <v>1</v>
      </c>
      <c r="D568" s="3"/>
      <c r="E568" s="3">
        <v>2.7</v>
      </c>
      <c r="F568" s="4">
        <v>-0.74</v>
      </c>
      <c r="G568" s="8">
        <v>1023700</v>
      </c>
      <c r="H568" s="8">
        <v>2778</v>
      </c>
      <c r="I568" s="8">
        <v>2970</v>
      </c>
      <c r="J568" s="3">
        <v>15.96</v>
      </c>
      <c r="K568" s="3">
        <v>0.83</v>
      </c>
      <c r="L568" s="3">
        <v>0.69</v>
      </c>
      <c r="M568" s="3">
        <v>0.02</v>
      </c>
      <c r="N568" s="3">
        <v>0.17</v>
      </c>
      <c r="O568" s="3">
        <v>4.42</v>
      </c>
      <c r="P568" s="3">
        <v>5.01</v>
      </c>
      <c r="Q568" s="3">
        <v>0.53</v>
      </c>
      <c r="R568" s="3">
        <v>7</v>
      </c>
      <c r="S568" s="3">
        <v>60.09</v>
      </c>
      <c r="T568" s="3"/>
      <c r="U568" s="3">
        <v>610</v>
      </c>
      <c r="V568" s="3">
        <v>581</v>
      </c>
      <c r="W568" s="9">
        <v>0.51</v>
      </c>
      <c r="X568" s="3"/>
      <c r="Y568" s="2"/>
      <c r="Z568" s="2"/>
    </row>
    <row r="569" spans="1:26" ht="15.75" customHeight="1" x14ac:dyDescent="0.25">
      <c r="A569" s="7" t="s">
        <v>577</v>
      </c>
      <c r="B569" s="7">
        <v>568</v>
      </c>
      <c r="C569" s="3" t="s">
        <v>1</v>
      </c>
      <c r="D569" s="3"/>
      <c r="E569" s="3">
        <v>2.98</v>
      </c>
      <c r="F569" s="4">
        <v>0</v>
      </c>
      <c r="G569" s="8">
        <v>0</v>
      </c>
      <c r="H569" s="8">
        <v>0</v>
      </c>
      <c r="I569" s="8">
        <v>894</v>
      </c>
      <c r="J569" s="3">
        <v>90.01</v>
      </c>
      <c r="K569" s="3">
        <v>1.84</v>
      </c>
      <c r="L569" s="3">
        <v>3.03</v>
      </c>
      <c r="M569" s="3"/>
      <c r="N569" s="3">
        <v>0.03</v>
      </c>
      <c r="O569" s="3">
        <v>2.78</v>
      </c>
      <c r="P569" s="3">
        <v>1.94</v>
      </c>
      <c r="Q569" s="3">
        <v>3.97</v>
      </c>
      <c r="R569" s="3">
        <v>8.0500000000000007</v>
      </c>
      <c r="S569" s="3">
        <v>22.89</v>
      </c>
      <c r="T569" s="3"/>
      <c r="U569" s="3">
        <v>903</v>
      </c>
      <c r="V569" s="3">
        <v>873</v>
      </c>
      <c r="W569" s="9">
        <v>-3.69</v>
      </c>
      <c r="X569" s="3"/>
      <c r="Y569" s="2"/>
      <c r="Z569" s="2"/>
    </row>
    <row r="570" spans="1:26" ht="15.75" customHeight="1" x14ac:dyDescent="0.25">
      <c r="A570" s="7" t="s">
        <v>578</v>
      </c>
      <c r="B570" s="7">
        <v>569</v>
      </c>
      <c r="C570" s="3" t="s">
        <v>5</v>
      </c>
      <c r="D570" s="3"/>
      <c r="E570" s="3">
        <v>410</v>
      </c>
      <c r="F570" s="4">
        <v>0</v>
      </c>
      <c r="G570" s="8">
        <v>500</v>
      </c>
      <c r="H570" s="3">
        <v>205</v>
      </c>
      <c r="I570" s="8">
        <v>41000</v>
      </c>
      <c r="J570" s="3">
        <v>23.87</v>
      </c>
      <c r="K570" s="3">
        <v>4.57</v>
      </c>
      <c r="L570" s="3">
        <v>0.34</v>
      </c>
      <c r="M570" s="3">
        <v>10</v>
      </c>
      <c r="N570" s="3">
        <v>17.18</v>
      </c>
      <c r="O570" s="3">
        <v>18.350000000000001</v>
      </c>
      <c r="P570" s="3">
        <v>19.940000000000001</v>
      </c>
      <c r="Q570" s="3">
        <v>13.68</v>
      </c>
      <c r="R570" s="3">
        <v>4.1500000000000004</v>
      </c>
      <c r="S570" s="3">
        <v>4.2300000000000004</v>
      </c>
      <c r="T570" s="3"/>
      <c r="U570" s="3">
        <v>412</v>
      </c>
      <c r="V570" s="3">
        <v>364</v>
      </c>
      <c r="W570" s="4">
        <v>2.29</v>
      </c>
      <c r="X570" s="3"/>
      <c r="Y570" s="2"/>
      <c r="Z570" s="2"/>
    </row>
    <row r="571" spans="1:26" ht="15.75" customHeight="1" x14ac:dyDescent="0.25">
      <c r="A571" s="7" t="s">
        <v>579</v>
      </c>
      <c r="B571" s="7">
        <v>570</v>
      </c>
      <c r="C571" s="3" t="s">
        <v>1</v>
      </c>
      <c r="D571" s="3"/>
      <c r="E571" s="3">
        <v>4.0199999999999996</v>
      </c>
      <c r="F571" s="3">
        <v>2.0299999999999998</v>
      </c>
      <c r="G571" s="8">
        <v>20571600</v>
      </c>
      <c r="H571" s="8">
        <v>83212</v>
      </c>
      <c r="I571" s="8">
        <v>9112</v>
      </c>
      <c r="J571" s="3">
        <v>18.260000000000002</v>
      </c>
      <c r="K571" s="3">
        <v>2.34</v>
      </c>
      <c r="L571" s="3">
        <v>2.0099999999999998</v>
      </c>
      <c r="M571" s="3">
        <v>1.93</v>
      </c>
      <c r="N571" s="3">
        <v>0.22</v>
      </c>
      <c r="O571" s="3">
        <v>5.19</v>
      </c>
      <c r="P571" s="3">
        <v>8.42</v>
      </c>
      <c r="Q571" s="3">
        <v>4.45</v>
      </c>
      <c r="R571" s="3">
        <v>48.94</v>
      </c>
      <c r="S571" s="3">
        <v>44.74</v>
      </c>
      <c r="T571" s="3"/>
      <c r="U571" s="3">
        <v>555</v>
      </c>
      <c r="V571" s="3">
        <v>580</v>
      </c>
      <c r="W571" s="6">
        <v>-0.91</v>
      </c>
      <c r="X571" s="3"/>
      <c r="Y571" s="2"/>
      <c r="Z571" s="2"/>
    </row>
    <row r="572" spans="1:26" ht="15.75" customHeight="1" x14ac:dyDescent="0.25">
      <c r="A572" s="7" t="s">
        <v>580</v>
      </c>
      <c r="B572" s="7">
        <v>571</v>
      </c>
      <c r="C572" s="3" t="s">
        <v>1</v>
      </c>
      <c r="D572" s="3"/>
      <c r="E572" s="3">
        <v>1.17</v>
      </c>
      <c r="F572" s="4">
        <v>0.86</v>
      </c>
      <c r="G572" s="8">
        <v>6375600</v>
      </c>
      <c r="H572" s="8">
        <v>7446</v>
      </c>
      <c r="I572" s="8">
        <v>827</v>
      </c>
      <c r="J572" s="3">
        <v>10.7</v>
      </c>
      <c r="K572" s="3">
        <v>0.51</v>
      </c>
      <c r="L572" s="3">
        <v>1.47</v>
      </c>
      <c r="M572" s="3">
        <v>0.04</v>
      </c>
      <c r="N572" s="3">
        <v>0.11</v>
      </c>
      <c r="O572" s="3">
        <v>3.52</v>
      </c>
      <c r="P572" s="3">
        <v>4.7</v>
      </c>
      <c r="Q572" s="3">
        <v>1.49</v>
      </c>
      <c r="R572" s="3">
        <v>3.45</v>
      </c>
      <c r="S572" s="3">
        <v>63.83</v>
      </c>
      <c r="T572" s="3"/>
      <c r="U572" s="3">
        <v>512</v>
      </c>
      <c r="V572" s="3">
        <v>515</v>
      </c>
      <c r="W572" s="4">
        <v>0.5</v>
      </c>
      <c r="X572" s="3"/>
      <c r="Y572" s="2"/>
      <c r="Z572" s="2"/>
    </row>
    <row r="573" spans="1:26" ht="15.75" customHeight="1" x14ac:dyDescent="0.25">
      <c r="A573" s="7" t="s">
        <v>581</v>
      </c>
      <c r="B573" s="7">
        <v>572</v>
      </c>
      <c r="C573" s="3" t="s">
        <v>1</v>
      </c>
      <c r="D573" s="3"/>
      <c r="E573" s="3">
        <v>4.18</v>
      </c>
      <c r="F573" s="4">
        <v>-0.48</v>
      </c>
      <c r="G573" s="8">
        <v>117000</v>
      </c>
      <c r="H573" s="8">
        <v>490</v>
      </c>
      <c r="I573" s="8">
        <v>1306</v>
      </c>
      <c r="J573" s="3">
        <v>7.86</v>
      </c>
      <c r="K573" s="3">
        <v>2.06</v>
      </c>
      <c r="L573" s="3">
        <v>1.19</v>
      </c>
      <c r="M573" s="3">
        <v>0.13</v>
      </c>
      <c r="N573" s="3">
        <v>0.53</v>
      </c>
      <c r="O573" s="3">
        <v>17.829999999999998</v>
      </c>
      <c r="P573" s="3">
        <v>27.3</v>
      </c>
      <c r="Q573" s="3">
        <v>3.81</v>
      </c>
      <c r="R573" s="3">
        <v>8.81</v>
      </c>
      <c r="S573" s="3">
        <v>19.920000000000002</v>
      </c>
      <c r="T573" s="3"/>
      <c r="U573" s="3">
        <v>85</v>
      </c>
      <c r="V573" s="3">
        <v>94</v>
      </c>
      <c r="W573" s="9">
        <v>0.82</v>
      </c>
      <c r="X573" s="3"/>
      <c r="Y573" s="2"/>
      <c r="Z573" s="2"/>
    </row>
    <row r="574" spans="1:26" ht="15.75" customHeight="1" x14ac:dyDescent="0.25">
      <c r="A574" s="7" t="s">
        <v>582</v>
      </c>
      <c r="B574" s="7">
        <v>573</v>
      </c>
      <c r="C574" s="3" t="s">
        <v>1</v>
      </c>
      <c r="D574" s="3"/>
      <c r="E574" s="3">
        <v>4.58</v>
      </c>
      <c r="F574" s="4">
        <v>1.78</v>
      </c>
      <c r="G574" s="8">
        <v>77200</v>
      </c>
      <c r="H574" s="3">
        <v>350</v>
      </c>
      <c r="I574" s="8">
        <v>1986</v>
      </c>
      <c r="J574" s="3">
        <v>24.39</v>
      </c>
      <c r="K574" s="3">
        <v>0.83</v>
      </c>
      <c r="L574" s="3">
        <v>0.71</v>
      </c>
      <c r="M574" s="3">
        <v>0.02</v>
      </c>
      <c r="N574" s="3">
        <v>0.19</v>
      </c>
      <c r="O574" s="3">
        <v>3.86</v>
      </c>
      <c r="P574" s="3">
        <v>3.46</v>
      </c>
      <c r="Q574" s="3">
        <v>7.92</v>
      </c>
      <c r="R574" s="3">
        <v>0.47</v>
      </c>
      <c r="S574" s="3">
        <v>30.13</v>
      </c>
      <c r="T574" s="3"/>
      <c r="U574" s="3">
        <v>742</v>
      </c>
      <c r="V574" s="3">
        <v>696</v>
      </c>
      <c r="W574" s="9">
        <v>-0.24</v>
      </c>
      <c r="X574" s="3"/>
      <c r="Y574" s="2"/>
      <c r="Z574" s="2"/>
    </row>
    <row r="575" spans="1:26" ht="15.75" customHeight="1" x14ac:dyDescent="0.25">
      <c r="A575" s="7" t="s">
        <v>583</v>
      </c>
      <c r="B575" s="7">
        <v>574</v>
      </c>
      <c r="C575" s="3" t="s">
        <v>1</v>
      </c>
      <c r="D575" s="3"/>
      <c r="E575" s="3">
        <v>13</v>
      </c>
      <c r="F575" s="9">
        <v>-2.99</v>
      </c>
      <c r="G575" s="8">
        <v>1711200</v>
      </c>
      <c r="H575" s="8">
        <v>22626</v>
      </c>
      <c r="I575" s="8">
        <v>11016</v>
      </c>
      <c r="J575" s="3">
        <v>21.24</v>
      </c>
      <c r="K575" s="3">
        <v>3.41</v>
      </c>
      <c r="L575" s="3">
        <v>2.2599999999999998</v>
      </c>
      <c r="M575" s="3">
        <v>0.14000000000000001</v>
      </c>
      <c r="N575" s="3">
        <v>0.61</v>
      </c>
      <c r="O575" s="3">
        <v>6.35</v>
      </c>
      <c r="P575" s="3">
        <v>16.329999999999998</v>
      </c>
      <c r="Q575" s="3">
        <v>1.85</v>
      </c>
      <c r="R575" s="3">
        <v>3.51</v>
      </c>
      <c r="S575" s="3">
        <v>25.31</v>
      </c>
      <c r="T575" s="3"/>
      <c r="U575" s="3">
        <v>430</v>
      </c>
      <c r="V575" s="3">
        <v>562</v>
      </c>
      <c r="W575" s="4">
        <v>1.54</v>
      </c>
      <c r="X575" s="3"/>
      <c r="Y575" s="2"/>
      <c r="Z575" s="2"/>
    </row>
    <row r="576" spans="1:26" ht="15.75" customHeight="1" x14ac:dyDescent="0.25">
      <c r="A576" s="7" t="s">
        <v>584</v>
      </c>
      <c r="B576" s="7">
        <v>575</v>
      </c>
      <c r="C576" s="3" t="s">
        <v>1</v>
      </c>
      <c r="D576" s="3"/>
      <c r="E576" s="3">
        <v>1.39</v>
      </c>
      <c r="F576" s="4">
        <v>-1.42</v>
      </c>
      <c r="G576" s="8">
        <v>1667800</v>
      </c>
      <c r="H576" s="8">
        <v>2326</v>
      </c>
      <c r="I576" s="8">
        <v>2224</v>
      </c>
      <c r="J576" s="3">
        <v>7.81</v>
      </c>
      <c r="K576" s="3">
        <v>0.39</v>
      </c>
      <c r="L576" s="3">
        <v>0.77</v>
      </c>
      <c r="M576" s="3">
        <v>0.03</v>
      </c>
      <c r="N576" s="3">
        <v>0.18</v>
      </c>
      <c r="O576" s="3">
        <v>3.91</v>
      </c>
      <c r="P576" s="3">
        <v>5.0599999999999996</v>
      </c>
      <c r="Q576" s="3">
        <v>3.13</v>
      </c>
      <c r="R576" s="3">
        <v>6.38</v>
      </c>
      <c r="S576" s="3">
        <v>67.400000000000006</v>
      </c>
      <c r="T576" s="3"/>
      <c r="U576" s="3">
        <v>420</v>
      </c>
      <c r="V576" s="3">
        <v>411</v>
      </c>
      <c r="W576" s="6">
        <v>-0.8</v>
      </c>
      <c r="X576" s="3"/>
      <c r="Y576" s="2"/>
      <c r="Z576" s="2"/>
    </row>
    <row r="577" spans="1:26" ht="15.75" customHeight="1" x14ac:dyDescent="0.25">
      <c r="A577" s="7" t="s">
        <v>585</v>
      </c>
      <c r="B577" s="7">
        <v>576</v>
      </c>
      <c r="C577" s="3" t="s">
        <v>1</v>
      </c>
      <c r="D577" s="3" t="s">
        <v>17</v>
      </c>
      <c r="E577" s="3">
        <v>0.03</v>
      </c>
      <c r="F577" s="4">
        <v>0</v>
      </c>
      <c r="G577" s="8">
        <v>1000300</v>
      </c>
      <c r="H577" s="8">
        <v>30</v>
      </c>
      <c r="I577" s="8">
        <v>328</v>
      </c>
      <c r="J577" s="3"/>
      <c r="K577" s="3">
        <v>3</v>
      </c>
      <c r="L577" s="3">
        <v>1.2</v>
      </c>
      <c r="M577" s="3"/>
      <c r="N577" s="3">
        <v>0</v>
      </c>
      <c r="O577" s="3">
        <v>-32.049999999999997</v>
      </c>
      <c r="P577" s="3">
        <v>-74.08</v>
      </c>
      <c r="Q577" s="3">
        <v>-52.45</v>
      </c>
      <c r="R577" s="3"/>
      <c r="S577" s="3">
        <v>69.41</v>
      </c>
      <c r="T577" s="3"/>
      <c r="U577" s="3"/>
      <c r="V577" s="3"/>
      <c r="W577" s="4"/>
      <c r="X577" s="3"/>
      <c r="Y577" s="2"/>
      <c r="Z577" s="2"/>
    </row>
    <row r="578" spans="1:26" ht="15.75" customHeight="1" x14ac:dyDescent="0.25">
      <c r="A578" s="7" t="s">
        <v>586</v>
      </c>
      <c r="B578" s="7">
        <v>577</v>
      </c>
      <c r="C578" s="3" t="s">
        <v>1</v>
      </c>
      <c r="D578" s="3"/>
      <c r="E578" s="3">
        <v>6.4</v>
      </c>
      <c r="F578" s="9">
        <v>1.59</v>
      </c>
      <c r="G578" s="8">
        <v>2722700</v>
      </c>
      <c r="H578" s="8">
        <v>17311</v>
      </c>
      <c r="I578" s="8">
        <v>3891</v>
      </c>
      <c r="J578" s="3">
        <v>22.04</v>
      </c>
      <c r="K578" s="3">
        <v>5.52</v>
      </c>
      <c r="L578" s="3">
        <v>0.39</v>
      </c>
      <c r="M578" s="3">
        <v>0.13</v>
      </c>
      <c r="N578" s="3">
        <v>0.28999999999999998</v>
      </c>
      <c r="O578" s="3">
        <v>22.97</v>
      </c>
      <c r="P578" s="3">
        <v>25.54</v>
      </c>
      <c r="Q578" s="3">
        <v>13.84</v>
      </c>
      <c r="R578" s="3">
        <v>3.81</v>
      </c>
      <c r="S578" s="3">
        <v>57.88</v>
      </c>
      <c r="T578" s="3"/>
      <c r="U578" s="3">
        <v>357</v>
      </c>
      <c r="V578" s="3">
        <v>337</v>
      </c>
      <c r="W578" s="9">
        <v>0.56000000000000005</v>
      </c>
      <c r="X578" s="3"/>
      <c r="Y578" s="2"/>
      <c r="Z578" s="2"/>
    </row>
    <row r="579" spans="1:26" ht="15.75" customHeight="1" x14ac:dyDescent="0.25">
      <c r="A579" s="7" t="s">
        <v>587</v>
      </c>
      <c r="B579" s="7">
        <v>578</v>
      </c>
      <c r="C579" s="3" t="s">
        <v>1</v>
      </c>
      <c r="D579" s="3"/>
      <c r="E579" s="3">
        <v>2.2999999999999998</v>
      </c>
      <c r="F579" s="4">
        <v>0</v>
      </c>
      <c r="G579" s="8">
        <v>246200</v>
      </c>
      <c r="H579" s="8">
        <v>567</v>
      </c>
      <c r="I579" s="8">
        <v>2300</v>
      </c>
      <c r="J579" s="3">
        <v>8.15</v>
      </c>
      <c r="K579" s="3">
        <v>1.22</v>
      </c>
      <c r="L579" s="3">
        <v>1.03</v>
      </c>
      <c r="M579" s="3">
        <v>0.06</v>
      </c>
      <c r="N579" s="3">
        <v>0.28000000000000003</v>
      </c>
      <c r="O579" s="3">
        <v>9.18</v>
      </c>
      <c r="P579" s="3">
        <v>14.76</v>
      </c>
      <c r="Q579" s="3">
        <v>7.29</v>
      </c>
      <c r="R579" s="3">
        <v>15.22</v>
      </c>
      <c r="S579" s="3">
        <v>41.02</v>
      </c>
      <c r="T579" s="3"/>
      <c r="U579" s="3">
        <v>197</v>
      </c>
      <c r="V579" s="3">
        <v>219</v>
      </c>
      <c r="W579" s="9">
        <v>7.0000000000000007E-2</v>
      </c>
      <c r="X579" s="3"/>
      <c r="Y579" s="2"/>
      <c r="Z579" s="2"/>
    </row>
    <row r="580" spans="1:26" ht="15.75" customHeight="1" x14ac:dyDescent="0.25">
      <c r="A580" s="7" t="s">
        <v>588</v>
      </c>
      <c r="B580" s="7">
        <v>579</v>
      </c>
      <c r="C580" s="3" t="s">
        <v>1</v>
      </c>
      <c r="D580" s="3"/>
      <c r="E580" s="3">
        <v>0.4</v>
      </c>
      <c r="F580" s="4">
        <v>2.56</v>
      </c>
      <c r="G580" s="8">
        <v>126900</v>
      </c>
      <c r="H580" s="8">
        <v>51</v>
      </c>
      <c r="I580" s="8">
        <v>320</v>
      </c>
      <c r="J580" s="3">
        <v>11.16</v>
      </c>
      <c r="K580" s="3">
        <v>0.37</v>
      </c>
      <c r="L580" s="3">
        <v>1.21</v>
      </c>
      <c r="M580" s="3">
        <v>0.03</v>
      </c>
      <c r="N580" s="3">
        <v>0.04</v>
      </c>
      <c r="O580" s="3">
        <v>5.32</v>
      </c>
      <c r="P580" s="3">
        <v>3.35</v>
      </c>
      <c r="Q580" s="3">
        <v>-0.14000000000000001</v>
      </c>
      <c r="R580" s="3">
        <v>7.03</v>
      </c>
      <c r="S580" s="3">
        <v>48.2</v>
      </c>
      <c r="T580" s="3"/>
      <c r="U580" s="3">
        <v>561</v>
      </c>
      <c r="V580" s="3">
        <v>450</v>
      </c>
      <c r="W580" s="9">
        <v>-4.54</v>
      </c>
      <c r="X580" s="3"/>
      <c r="Y580" s="2"/>
      <c r="Z580" s="2"/>
    </row>
    <row r="581" spans="1:26" ht="15.75" customHeight="1" x14ac:dyDescent="0.25">
      <c r="A581" s="7" t="s">
        <v>589</v>
      </c>
      <c r="B581" s="7">
        <v>580</v>
      </c>
      <c r="C581" s="3" t="s">
        <v>1</v>
      </c>
      <c r="D581" s="3"/>
      <c r="E581" s="3">
        <v>2.9</v>
      </c>
      <c r="F581" s="3">
        <v>0</v>
      </c>
      <c r="G581" s="8">
        <v>17400</v>
      </c>
      <c r="H581" s="3">
        <v>50</v>
      </c>
      <c r="I581" s="8">
        <v>1194</v>
      </c>
      <c r="J581" s="3">
        <v>92.32</v>
      </c>
      <c r="K581" s="3">
        <v>1.1399999999999999</v>
      </c>
      <c r="L581" s="3">
        <v>1.1599999999999999</v>
      </c>
      <c r="M581" s="3">
        <v>0.06</v>
      </c>
      <c r="N581" s="3">
        <v>0.03</v>
      </c>
      <c r="O581" s="3">
        <v>2.17</v>
      </c>
      <c r="P581" s="3">
        <v>1.25</v>
      </c>
      <c r="Q581" s="3">
        <v>-0.1</v>
      </c>
      <c r="R581" s="3">
        <v>2.0699999999999998</v>
      </c>
      <c r="S581" s="3">
        <v>36.61</v>
      </c>
      <c r="T581" s="3"/>
      <c r="U581" s="3">
        <v>931</v>
      </c>
      <c r="V581" s="3">
        <v>904</v>
      </c>
      <c r="W581" s="4">
        <v>1.04</v>
      </c>
      <c r="X581" s="3"/>
      <c r="Y581" s="2"/>
      <c r="Z581" s="2"/>
    </row>
    <row r="582" spans="1:26" ht="15.75" customHeight="1" x14ac:dyDescent="0.25">
      <c r="A582" s="7" t="s">
        <v>590</v>
      </c>
      <c r="B582" s="7">
        <v>581</v>
      </c>
      <c r="C582" s="3" t="s">
        <v>1</v>
      </c>
      <c r="D582" s="3"/>
      <c r="E582" s="3">
        <v>16</v>
      </c>
      <c r="F582" s="4">
        <v>0</v>
      </c>
      <c r="G582" s="8">
        <v>91233500</v>
      </c>
      <c r="H582" s="8">
        <v>1469999</v>
      </c>
      <c r="I582" s="8">
        <v>25254</v>
      </c>
      <c r="J582" s="3">
        <v>11.04</v>
      </c>
      <c r="K582" s="3">
        <v>1.97</v>
      </c>
      <c r="L582" s="3">
        <v>0.83</v>
      </c>
      <c r="M582" s="3">
        <v>0.3</v>
      </c>
      <c r="N582" s="3">
        <v>1.45</v>
      </c>
      <c r="O582" s="3">
        <v>11.77</v>
      </c>
      <c r="P582" s="3">
        <v>17.760000000000002</v>
      </c>
      <c r="Q582" s="3">
        <v>7.94</v>
      </c>
      <c r="R582" s="3">
        <v>9.3699999999999992</v>
      </c>
      <c r="S582" s="3">
        <v>39.44</v>
      </c>
      <c r="T582" s="3"/>
      <c r="U582" s="3">
        <v>247</v>
      </c>
      <c r="V582" s="3">
        <v>249</v>
      </c>
      <c r="W582" s="9">
        <v>0.14000000000000001</v>
      </c>
      <c r="X582" s="3"/>
      <c r="Y582" s="2"/>
      <c r="Z582" s="2"/>
    </row>
    <row r="583" spans="1:26" ht="15.75" customHeight="1" x14ac:dyDescent="0.25">
      <c r="A583" s="7" t="s">
        <v>591</v>
      </c>
      <c r="B583" s="7">
        <v>582</v>
      </c>
      <c r="C583" s="3" t="s">
        <v>1</v>
      </c>
      <c r="D583" s="3"/>
      <c r="E583" s="3">
        <v>12.9</v>
      </c>
      <c r="F583" s="4">
        <v>0.78</v>
      </c>
      <c r="G583" s="8">
        <v>10200</v>
      </c>
      <c r="H583" s="8">
        <v>132</v>
      </c>
      <c r="I583" s="8">
        <v>2634</v>
      </c>
      <c r="J583" s="3"/>
      <c r="K583" s="3">
        <v>2.93</v>
      </c>
      <c r="L583" s="3">
        <v>1.29</v>
      </c>
      <c r="M583" s="3">
        <v>0.45</v>
      </c>
      <c r="N583" s="3">
        <v>0</v>
      </c>
      <c r="O583" s="3">
        <v>0.93</v>
      </c>
      <c r="P583" s="3">
        <v>-0.24</v>
      </c>
      <c r="Q583" s="3">
        <v>-2.66</v>
      </c>
      <c r="R583" s="3">
        <v>4.76</v>
      </c>
      <c r="S583" s="3">
        <v>2.77</v>
      </c>
      <c r="T583" s="3"/>
      <c r="U583" s="3"/>
      <c r="V583" s="3"/>
      <c r="W583" s="9"/>
      <c r="X583" s="3"/>
      <c r="Y583" s="2"/>
      <c r="Z583" s="2"/>
    </row>
    <row r="584" spans="1:26" ht="15.75" customHeight="1" x14ac:dyDescent="0.25">
      <c r="A584" s="7" t="s">
        <v>592</v>
      </c>
      <c r="B584" s="7">
        <v>583</v>
      </c>
      <c r="C584" s="3" t="s">
        <v>5</v>
      </c>
      <c r="D584" s="3"/>
      <c r="E584" s="3">
        <v>3.66</v>
      </c>
      <c r="F584" s="4">
        <v>0</v>
      </c>
      <c r="G584" s="8">
        <v>454300</v>
      </c>
      <c r="H584" s="8">
        <v>1652</v>
      </c>
      <c r="I584" s="8">
        <v>1208</v>
      </c>
      <c r="J584" s="3">
        <v>7.37</v>
      </c>
      <c r="K584" s="3">
        <v>0.63</v>
      </c>
      <c r="L584" s="3">
        <v>0.33</v>
      </c>
      <c r="M584" s="3">
        <v>0.12</v>
      </c>
      <c r="N584" s="3">
        <v>0.5</v>
      </c>
      <c r="O584" s="3">
        <v>7.85</v>
      </c>
      <c r="P584" s="3">
        <v>8.7799999999999994</v>
      </c>
      <c r="Q584" s="3">
        <v>6.08</v>
      </c>
      <c r="R584" s="3">
        <v>3.28</v>
      </c>
      <c r="S584" s="3">
        <v>44.53</v>
      </c>
      <c r="T584" s="3"/>
      <c r="U584" s="3">
        <v>313</v>
      </c>
      <c r="V584" s="3">
        <v>245</v>
      </c>
      <c r="W584" s="9">
        <v>-0.1</v>
      </c>
      <c r="X584" s="3"/>
      <c r="Y584" s="2"/>
      <c r="Z584" s="2"/>
    </row>
    <row r="585" spans="1:26" ht="15.75" customHeight="1" x14ac:dyDescent="0.25">
      <c r="A585" s="7" t="s">
        <v>593</v>
      </c>
      <c r="B585" s="7">
        <v>584</v>
      </c>
      <c r="C585" s="3" t="s">
        <v>1</v>
      </c>
      <c r="D585" s="3"/>
      <c r="E585" s="3">
        <v>30.75</v>
      </c>
      <c r="F585" s="4">
        <v>-1.6</v>
      </c>
      <c r="G585" s="8">
        <v>2354600</v>
      </c>
      <c r="H585" s="8">
        <v>73105</v>
      </c>
      <c r="I585" s="8">
        <v>35827</v>
      </c>
      <c r="J585" s="3">
        <v>2.64</v>
      </c>
      <c r="K585" s="3">
        <v>0.51</v>
      </c>
      <c r="L585" s="3">
        <v>1.22</v>
      </c>
      <c r="M585" s="3">
        <v>1.2</v>
      </c>
      <c r="N585" s="3">
        <v>11.66</v>
      </c>
      <c r="O585" s="3">
        <v>0.35</v>
      </c>
      <c r="P585" s="3">
        <v>18.399999999999999</v>
      </c>
      <c r="Q585" s="3">
        <v>71.72</v>
      </c>
      <c r="R585" s="3">
        <v>23.94</v>
      </c>
      <c r="S585" s="3">
        <v>68.540000000000006</v>
      </c>
      <c r="T585" s="3"/>
      <c r="U585" s="3">
        <v>90</v>
      </c>
      <c r="V585" s="3">
        <v>527</v>
      </c>
      <c r="W585" s="4">
        <v>0.14000000000000001</v>
      </c>
      <c r="X585" s="3"/>
      <c r="Y585" s="2"/>
      <c r="Z585" s="2"/>
    </row>
    <row r="586" spans="1:26" ht="15.75" customHeight="1" x14ac:dyDescent="0.25">
      <c r="A586" s="7" t="s">
        <v>594</v>
      </c>
      <c r="B586" s="7">
        <v>585</v>
      </c>
      <c r="C586" s="3" t="s">
        <v>5</v>
      </c>
      <c r="D586" s="3"/>
      <c r="E586" s="3">
        <v>0.2</v>
      </c>
      <c r="F586" s="4">
        <v>0</v>
      </c>
      <c r="G586" s="8">
        <v>600</v>
      </c>
      <c r="H586" s="8">
        <v>0</v>
      </c>
      <c r="I586" s="8">
        <v>256</v>
      </c>
      <c r="J586" s="3"/>
      <c r="K586" s="3">
        <v>0.33</v>
      </c>
      <c r="L586" s="3">
        <v>0.2</v>
      </c>
      <c r="M586" s="3"/>
      <c r="N586" s="3">
        <v>0</v>
      </c>
      <c r="O586" s="3">
        <v>-1.31</v>
      </c>
      <c r="P586" s="3">
        <v>-2.15</v>
      </c>
      <c r="Q586" s="3">
        <v>-4.78</v>
      </c>
      <c r="R586" s="3"/>
      <c r="S586" s="3">
        <v>59.33</v>
      </c>
      <c r="T586" s="3"/>
      <c r="U586" s="3"/>
      <c r="V586" s="3"/>
      <c r="W586" s="9"/>
      <c r="X586" s="3"/>
      <c r="Y586" s="2"/>
      <c r="Z586" s="2"/>
    </row>
    <row r="587" spans="1:26" ht="15.75" customHeight="1" x14ac:dyDescent="0.25">
      <c r="A587" s="7" t="s">
        <v>595</v>
      </c>
      <c r="B587" s="7">
        <v>586</v>
      </c>
      <c r="C587" s="3" t="s">
        <v>1</v>
      </c>
      <c r="D587" s="3"/>
      <c r="E587" s="3">
        <v>22.5</v>
      </c>
      <c r="F587" s="3">
        <v>-0.88</v>
      </c>
      <c r="G587" s="8">
        <v>17600</v>
      </c>
      <c r="H587" s="3">
        <v>397</v>
      </c>
      <c r="I587" s="8">
        <v>13156</v>
      </c>
      <c r="J587" s="3">
        <v>11.51</v>
      </c>
      <c r="K587" s="3">
        <v>1.33</v>
      </c>
      <c r="L587" s="3">
        <v>0.2</v>
      </c>
      <c r="M587" s="3">
        <v>1.1000000000000001</v>
      </c>
      <c r="N587" s="3">
        <v>1.96</v>
      </c>
      <c r="O587" s="3">
        <v>12.68</v>
      </c>
      <c r="P587" s="3">
        <v>11.9</v>
      </c>
      <c r="Q587" s="3">
        <v>14.73</v>
      </c>
      <c r="R587" s="3">
        <v>4.8499999999999996</v>
      </c>
      <c r="S587" s="3">
        <v>7.56</v>
      </c>
      <c r="T587" s="3"/>
      <c r="U587" s="3">
        <v>344</v>
      </c>
      <c r="V587" s="3">
        <v>248</v>
      </c>
      <c r="W587" s="9">
        <v>-5.08</v>
      </c>
      <c r="X587" s="3"/>
      <c r="Y587" s="2"/>
      <c r="Z587" s="2"/>
    </row>
    <row r="588" spans="1:26" ht="15.75" customHeight="1" x14ac:dyDescent="0.25">
      <c r="A588" s="7" t="s">
        <v>596</v>
      </c>
      <c r="B588" s="7">
        <v>587</v>
      </c>
      <c r="C588" s="3" t="s">
        <v>1</v>
      </c>
      <c r="D588" s="3"/>
      <c r="E588" s="3">
        <v>3.24</v>
      </c>
      <c r="F588" s="3">
        <v>-2.99</v>
      </c>
      <c r="G588" s="8">
        <v>65600</v>
      </c>
      <c r="H588" s="3">
        <v>213</v>
      </c>
      <c r="I588" s="8">
        <v>342</v>
      </c>
      <c r="J588" s="3"/>
      <c r="K588" s="3">
        <v>0.24</v>
      </c>
      <c r="L588" s="3">
        <v>0.68</v>
      </c>
      <c r="M588" s="3"/>
      <c r="N588" s="3">
        <v>0</v>
      </c>
      <c r="O588" s="3">
        <v>0.52</v>
      </c>
      <c r="P588" s="3">
        <v>-2.75</v>
      </c>
      <c r="Q588" s="3">
        <v>1.34</v>
      </c>
      <c r="R588" s="3"/>
      <c r="S588" s="3">
        <v>68.52</v>
      </c>
      <c r="T588" s="3"/>
      <c r="U588" s="3"/>
      <c r="V588" s="3"/>
      <c r="W588" s="4"/>
      <c r="X588" s="3"/>
      <c r="Y588" s="2"/>
      <c r="Z588" s="2"/>
    </row>
    <row r="589" spans="1:26" ht="15.75" customHeight="1" x14ac:dyDescent="0.25">
      <c r="A589" s="7" t="s">
        <v>597</v>
      </c>
      <c r="B589" s="7">
        <v>588</v>
      </c>
      <c r="C589" s="3" t="s">
        <v>1</v>
      </c>
      <c r="D589" s="3"/>
      <c r="E589" s="3">
        <v>1.1499999999999999</v>
      </c>
      <c r="F589" s="9">
        <v>4.55</v>
      </c>
      <c r="G589" s="8">
        <v>23074100</v>
      </c>
      <c r="H589" s="8">
        <v>26752</v>
      </c>
      <c r="I589" s="3">
        <v>878</v>
      </c>
      <c r="J589" s="3"/>
      <c r="K589" s="3">
        <v>0.4</v>
      </c>
      <c r="L589" s="3">
        <v>2.2599999999999998</v>
      </c>
      <c r="M589" s="3"/>
      <c r="N589" s="3">
        <v>0</v>
      </c>
      <c r="O589" s="3">
        <v>2.23</v>
      </c>
      <c r="P589" s="3">
        <v>-1.65</v>
      </c>
      <c r="Q589" s="3">
        <v>-3.26</v>
      </c>
      <c r="R589" s="3"/>
      <c r="S589" s="3">
        <v>62.92</v>
      </c>
      <c r="T589" s="3"/>
      <c r="U589" s="3"/>
      <c r="V589" s="3"/>
      <c r="W589" s="9"/>
      <c r="X589" s="3"/>
      <c r="Y589" s="2"/>
      <c r="Z589" s="2"/>
    </row>
    <row r="590" spans="1:26" ht="15.75" customHeight="1" x14ac:dyDescent="0.25">
      <c r="A590" s="7" t="s">
        <v>598</v>
      </c>
      <c r="B590" s="7">
        <v>589</v>
      </c>
      <c r="C590" s="3" t="s">
        <v>1</v>
      </c>
      <c r="D590" s="3"/>
      <c r="E590" s="3">
        <v>23.9</v>
      </c>
      <c r="F590" s="4">
        <v>0</v>
      </c>
      <c r="G590" s="8">
        <v>0</v>
      </c>
      <c r="H590" s="8">
        <v>0</v>
      </c>
      <c r="I590" s="3">
        <v>251</v>
      </c>
      <c r="J590" s="3">
        <v>25.14</v>
      </c>
      <c r="K590" s="3">
        <v>0.48</v>
      </c>
      <c r="L590" s="3">
        <v>0.22</v>
      </c>
      <c r="M590" s="3">
        <v>0.75</v>
      </c>
      <c r="N590" s="3">
        <v>0.95</v>
      </c>
      <c r="O590" s="3">
        <v>2.0299999999999998</v>
      </c>
      <c r="P590" s="3">
        <v>1.89</v>
      </c>
      <c r="Q590" s="3">
        <v>1.95</v>
      </c>
      <c r="R590" s="3">
        <v>3.41</v>
      </c>
      <c r="S590" s="3">
        <v>26.66</v>
      </c>
      <c r="T590" s="3"/>
      <c r="U590" s="3">
        <v>785</v>
      </c>
      <c r="V590" s="3">
        <v>789</v>
      </c>
      <c r="W590" s="9">
        <v>6.08</v>
      </c>
      <c r="X590" s="3"/>
      <c r="Y590" s="2"/>
      <c r="Z590" s="2"/>
    </row>
    <row r="591" spans="1:26" ht="15.75" customHeight="1" x14ac:dyDescent="0.25">
      <c r="A591" s="7" t="s">
        <v>599</v>
      </c>
      <c r="B591" s="7">
        <v>590</v>
      </c>
      <c r="C591" s="3" t="s">
        <v>1</v>
      </c>
      <c r="D591" s="3"/>
      <c r="E591" s="3">
        <v>0.86</v>
      </c>
      <c r="F591" s="3">
        <v>1.18</v>
      </c>
      <c r="G591" s="8">
        <v>36800</v>
      </c>
      <c r="H591" s="3">
        <v>31</v>
      </c>
      <c r="I591" s="3">
        <v>548</v>
      </c>
      <c r="J591" s="3"/>
      <c r="K591" s="3">
        <v>0.77</v>
      </c>
      <c r="L591" s="3">
        <v>1.01</v>
      </c>
      <c r="M591" s="3"/>
      <c r="N591" s="3">
        <v>0</v>
      </c>
      <c r="O591" s="3">
        <v>-7.05</v>
      </c>
      <c r="P591" s="3">
        <v>-14.27</v>
      </c>
      <c r="Q591" s="3">
        <v>-9.25</v>
      </c>
      <c r="R591" s="3"/>
      <c r="S591" s="3">
        <v>26.97</v>
      </c>
      <c r="T591" s="3"/>
      <c r="U591" s="3"/>
      <c r="V591" s="3"/>
      <c r="W591" s="6"/>
      <c r="X591" s="3"/>
      <c r="Y591" s="2"/>
      <c r="Z591" s="2"/>
    </row>
    <row r="592" spans="1:26" ht="15.75" customHeight="1" x14ac:dyDescent="0.25">
      <c r="A592" s="7" t="s">
        <v>600</v>
      </c>
      <c r="B592" s="7">
        <v>591</v>
      </c>
      <c r="C592" s="3" t="s">
        <v>1</v>
      </c>
      <c r="D592" s="3"/>
      <c r="E592" s="3">
        <v>2.2799999999999998</v>
      </c>
      <c r="F592" s="3">
        <v>-0.87</v>
      </c>
      <c r="G592" s="8">
        <v>2267600</v>
      </c>
      <c r="H592" s="8">
        <v>5220</v>
      </c>
      <c r="I592" s="8">
        <v>1550</v>
      </c>
      <c r="J592" s="3">
        <v>10.49</v>
      </c>
      <c r="K592" s="3">
        <v>1.65</v>
      </c>
      <c r="L592" s="3">
        <v>1.2</v>
      </c>
      <c r="M592" s="3">
        <v>0.11</v>
      </c>
      <c r="N592" s="3">
        <v>0.22</v>
      </c>
      <c r="O592" s="3">
        <v>9.2799999999999994</v>
      </c>
      <c r="P592" s="3">
        <v>16</v>
      </c>
      <c r="Q592" s="3">
        <v>7.8</v>
      </c>
      <c r="R592" s="3">
        <v>4.78</v>
      </c>
      <c r="S592" s="3">
        <v>53.79</v>
      </c>
      <c r="T592" s="3"/>
      <c r="U592" s="3">
        <v>256</v>
      </c>
      <c r="V592" s="3">
        <v>286</v>
      </c>
      <c r="W592" s="9">
        <v>1.24</v>
      </c>
      <c r="X592" s="3"/>
      <c r="Y592" s="2"/>
      <c r="Z592" s="2"/>
    </row>
    <row r="593" spans="1:26" ht="15.75" customHeight="1" x14ac:dyDescent="0.25">
      <c r="A593" s="7" t="s">
        <v>601</v>
      </c>
      <c r="B593" s="7">
        <v>592</v>
      </c>
      <c r="C593" s="3" t="s">
        <v>1</v>
      </c>
      <c r="D593" s="3"/>
      <c r="E593" s="3">
        <v>4.26</v>
      </c>
      <c r="F593" s="4">
        <v>-0.93</v>
      </c>
      <c r="G593" s="8">
        <v>6746900</v>
      </c>
      <c r="H593" s="8">
        <v>28830</v>
      </c>
      <c r="I593" s="8">
        <v>23888</v>
      </c>
      <c r="J593" s="3">
        <v>13.34</v>
      </c>
      <c r="K593" s="3">
        <v>2.4300000000000002</v>
      </c>
      <c r="L593" s="3">
        <v>1.52</v>
      </c>
      <c r="M593" s="3">
        <v>0.03</v>
      </c>
      <c r="N593" s="3">
        <v>0.32</v>
      </c>
      <c r="O593" s="3">
        <v>10.51</v>
      </c>
      <c r="P593" s="3">
        <v>18.489999999999998</v>
      </c>
      <c r="Q593" s="3">
        <v>7</v>
      </c>
      <c r="R593" s="3">
        <v>6.28</v>
      </c>
      <c r="S593" s="3">
        <v>17.899999999999999</v>
      </c>
      <c r="T593" s="3"/>
      <c r="U593" s="3">
        <v>290</v>
      </c>
      <c r="V593" s="3">
        <v>328</v>
      </c>
      <c r="W593" s="6">
        <v>-0.44</v>
      </c>
      <c r="X593" s="3"/>
      <c r="Y593" s="2"/>
      <c r="Z593" s="2"/>
    </row>
    <row r="594" spans="1:26" ht="15.75" customHeight="1" x14ac:dyDescent="0.25">
      <c r="A594" s="7" t="s">
        <v>602</v>
      </c>
      <c r="B594" s="7">
        <v>593</v>
      </c>
      <c r="C594" s="3" t="s">
        <v>5</v>
      </c>
      <c r="D594" s="3" t="s">
        <v>388</v>
      </c>
      <c r="E594" s="3">
        <v>0.12</v>
      </c>
      <c r="F594" s="4">
        <v>9.09</v>
      </c>
      <c r="G594" s="8">
        <v>383700</v>
      </c>
      <c r="H594" s="8">
        <v>44</v>
      </c>
      <c r="I594" s="8">
        <v>246</v>
      </c>
      <c r="J594" s="3"/>
      <c r="K594" s="3"/>
      <c r="L594" s="3">
        <v>-24.83</v>
      </c>
      <c r="M594" s="3"/>
      <c r="N594" s="3">
        <v>0</v>
      </c>
      <c r="O594" s="3">
        <v>-11.98</v>
      </c>
      <c r="P594" s="3">
        <v>-317.87</v>
      </c>
      <c r="Q594" s="5">
        <v>-4722.62</v>
      </c>
      <c r="R594" s="3"/>
      <c r="S594" s="3">
        <v>15.86</v>
      </c>
      <c r="T594" s="3"/>
      <c r="U594" s="3"/>
      <c r="V594" s="3"/>
      <c r="W594" s="4"/>
      <c r="X594" s="3"/>
      <c r="Y594" s="2"/>
      <c r="Z594" s="2"/>
    </row>
    <row r="595" spans="1:26" ht="15.75" customHeight="1" x14ac:dyDescent="0.25">
      <c r="A595" s="7" t="s">
        <v>603</v>
      </c>
      <c r="B595" s="7">
        <v>594</v>
      </c>
      <c r="C595" s="3" t="s">
        <v>1</v>
      </c>
      <c r="D595" s="3"/>
      <c r="E595" s="3">
        <v>199</v>
      </c>
      <c r="F595" s="9">
        <v>0</v>
      </c>
      <c r="G595" s="8">
        <v>6300</v>
      </c>
      <c r="H595" s="8">
        <v>1252</v>
      </c>
      <c r="I595" s="8">
        <v>65611</v>
      </c>
      <c r="J595" s="3">
        <v>15.44</v>
      </c>
      <c r="K595" s="3">
        <v>2.64</v>
      </c>
      <c r="L595" s="3">
        <v>0.16</v>
      </c>
      <c r="M595" s="3">
        <v>2.7</v>
      </c>
      <c r="N595" s="3">
        <v>12.89</v>
      </c>
      <c r="O595" s="3">
        <v>18.25</v>
      </c>
      <c r="P595" s="3">
        <v>18.079999999999998</v>
      </c>
      <c r="Q595" s="5">
        <v>17.13</v>
      </c>
      <c r="R595" s="3">
        <v>2.2400000000000002</v>
      </c>
      <c r="S595" s="3">
        <v>24.73</v>
      </c>
      <c r="T595" s="3"/>
      <c r="U595" s="3">
        <v>327</v>
      </c>
      <c r="V595" s="3">
        <v>261</v>
      </c>
      <c r="W595" s="9">
        <v>0.88</v>
      </c>
      <c r="X595" s="3"/>
      <c r="Y595" s="2"/>
      <c r="Z595" s="2"/>
    </row>
    <row r="596" spans="1:26" ht="15.75" customHeight="1" x14ac:dyDescent="0.25">
      <c r="A596" s="7" t="s">
        <v>604</v>
      </c>
      <c r="B596" s="7">
        <v>595</v>
      </c>
      <c r="C596" s="3" t="s">
        <v>1</v>
      </c>
      <c r="D596" s="3"/>
      <c r="E596" s="3">
        <v>7.0000000000000007E-2</v>
      </c>
      <c r="F596" s="9">
        <v>0</v>
      </c>
      <c r="G596" s="8">
        <v>1171300</v>
      </c>
      <c r="H596" s="8">
        <v>82</v>
      </c>
      <c r="I596" s="8">
        <v>330</v>
      </c>
      <c r="J596" s="3"/>
      <c r="K596" s="3">
        <v>0.16</v>
      </c>
      <c r="L596" s="3">
        <v>0.62</v>
      </c>
      <c r="M596" s="3"/>
      <c r="N596" s="3">
        <v>0</v>
      </c>
      <c r="O596" s="3">
        <v>-3.77</v>
      </c>
      <c r="P596" s="3">
        <v>-7.48</v>
      </c>
      <c r="Q596" s="3">
        <v>-7.39</v>
      </c>
      <c r="R596" s="3"/>
      <c r="S596" s="3">
        <v>60.53</v>
      </c>
      <c r="T596" s="3"/>
      <c r="U596" s="3"/>
      <c r="V596" s="3"/>
      <c r="W596" s="9"/>
      <c r="X596" s="3"/>
      <c r="Y596" s="2"/>
      <c r="Z596" s="2"/>
    </row>
    <row r="597" spans="1:26" ht="15.75" customHeight="1" x14ac:dyDescent="0.25">
      <c r="A597" s="7" t="s">
        <v>605</v>
      </c>
      <c r="B597" s="7">
        <v>596</v>
      </c>
      <c r="C597" s="3" t="s">
        <v>1</v>
      </c>
      <c r="D597" s="3"/>
      <c r="E597" s="3">
        <v>0.49</v>
      </c>
      <c r="F597" s="3">
        <v>4.26</v>
      </c>
      <c r="G597" s="8">
        <v>1500</v>
      </c>
      <c r="H597" s="3">
        <v>1</v>
      </c>
      <c r="I597" s="3">
        <v>473</v>
      </c>
      <c r="J597" s="3">
        <v>12.41</v>
      </c>
      <c r="K597" s="3">
        <v>0.4</v>
      </c>
      <c r="L597" s="3">
        <v>0.04</v>
      </c>
      <c r="M597" s="3"/>
      <c r="N597" s="3">
        <v>0.04</v>
      </c>
      <c r="O597" s="3">
        <v>3.24</v>
      </c>
      <c r="P597" s="3">
        <v>3.24</v>
      </c>
      <c r="Q597" s="3">
        <v>41.22</v>
      </c>
      <c r="R597" s="3"/>
      <c r="S597" s="3">
        <v>49.89</v>
      </c>
      <c r="T597" s="3"/>
      <c r="U597" s="3">
        <v>595</v>
      </c>
      <c r="V597" s="3">
        <v>570</v>
      </c>
      <c r="W597" s="9">
        <v>-0.1</v>
      </c>
      <c r="X597" s="3"/>
      <c r="Y597" s="2"/>
      <c r="Z597" s="2"/>
    </row>
    <row r="598" spans="1:26" ht="15.75" customHeight="1" x14ac:dyDescent="0.25">
      <c r="A598" s="7" t="s">
        <v>606</v>
      </c>
      <c r="B598" s="7">
        <v>597</v>
      </c>
      <c r="C598" s="3" t="s">
        <v>1</v>
      </c>
      <c r="D598" s="3" t="s">
        <v>388</v>
      </c>
      <c r="E598" s="3">
        <v>3.28</v>
      </c>
      <c r="F598" s="4">
        <v>-0.61</v>
      </c>
      <c r="G598" s="8">
        <v>1460400</v>
      </c>
      <c r="H598" s="8">
        <v>4823</v>
      </c>
      <c r="I598" s="8">
        <v>7159</v>
      </c>
      <c r="J598" s="3"/>
      <c r="K598" s="3"/>
      <c r="L598" s="3">
        <v>-18.22</v>
      </c>
      <c r="M598" s="3"/>
      <c r="N598" s="3">
        <v>0</v>
      </c>
      <c r="O598" s="3">
        <v>-8.99</v>
      </c>
      <c r="P598" s="3"/>
      <c r="Q598" s="3">
        <v>-68.69</v>
      </c>
      <c r="R598" s="3"/>
      <c r="S598" s="3">
        <v>52.14</v>
      </c>
      <c r="T598" s="3"/>
      <c r="U598" s="3"/>
      <c r="V598" s="3"/>
      <c r="W598" s="4"/>
      <c r="X598" s="3"/>
      <c r="Y598" s="2"/>
      <c r="Z598" s="2"/>
    </row>
    <row r="599" spans="1:26" ht="15.75" customHeight="1" x14ac:dyDescent="0.25">
      <c r="A599" s="7" t="s">
        <v>607</v>
      </c>
      <c r="B599" s="7">
        <v>598</v>
      </c>
      <c r="C599" s="3" t="s">
        <v>1</v>
      </c>
      <c r="D599" s="3"/>
      <c r="E599" s="3">
        <v>0.84</v>
      </c>
      <c r="F599" s="4">
        <v>1.2</v>
      </c>
      <c r="G599" s="8">
        <v>16600</v>
      </c>
      <c r="H599" s="8">
        <v>14</v>
      </c>
      <c r="I599" s="8">
        <v>213</v>
      </c>
      <c r="J599" s="3"/>
      <c r="K599" s="3">
        <v>0.56999999999999995</v>
      </c>
      <c r="L599" s="3">
        <v>0.93</v>
      </c>
      <c r="M599" s="3"/>
      <c r="N599" s="3">
        <v>0</v>
      </c>
      <c r="O599" s="3">
        <v>-3.96</v>
      </c>
      <c r="P599" s="3">
        <v>-14.03</v>
      </c>
      <c r="Q599" s="3">
        <v>-8.25</v>
      </c>
      <c r="R599" s="3"/>
      <c r="S599" s="3">
        <v>31.09</v>
      </c>
      <c r="T599" s="3"/>
      <c r="U599" s="3"/>
      <c r="V599" s="3"/>
      <c r="W599" s="9"/>
      <c r="X599" s="3"/>
      <c r="Y599" s="2"/>
      <c r="Z599" s="2"/>
    </row>
    <row r="600" spans="1:26" ht="15.75" customHeight="1" x14ac:dyDescent="0.25">
      <c r="A600" s="7" t="s">
        <v>608</v>
      </c>
      <c r="B600" s="7">
        <v>599</v>
      </c>
      <c r="C600" s="3" t="s">
        <v>1</v>
      </c>
      <c r="D600" s="3"/>
      <c r="E600" s="3">
        <v>3.86</v>
      </c>
      <c r="F600" s="9">
        <v>0</v>
      </c>
      <c r="G600" s="8">
        <v>17846400</v>
      </c>
      <c r="H600" s="8">
        <v>69743</v>
      </c>
      <c r="I600" s="8">
        <v>14573</v>
      </c>
      <c r="J600" s="3">
        <v>11.72</v>
      </c>
      <c r="K600" s="3">
        <v>2.46</v>
      </c>
      <c r="L600" s="3">
        <v>5.59</v>
      </c>
      <c r="M600" s="3">
        <v>0.16</v>
      </c>
      <c r="N600" s="3">
        <v>0.33</v>
      </c>
      <c r="O600" s="3">
        <v>4.58</v>
      </c>
      <c r="P600" s="3">
        <v>24.37</v>
      </c>
      <c r="Q600" s="3">
        <v>42.12</v>
      </c>
      <c r="R600" s="3">
        <v>5.53</v>
      </c>
      <c r="S600" s="3">
        <v>34.130000000000003</v>
      </c>
      <c r="T600" s="3"/>
      <c r="U600" s="3">
        <v>213</v>
      </c>
      <c r="V600" s="3">
        <v>500</v>
      </c>
      <c r="W600" s="9">
        <v>0.42</v>
      </c>
      <c r="X600" s="3"/>
      <c r="Y600" s="2"/>
      <c r="Z600" s="2"/>
    </row>
    <row r="601" spans="1:26" ht="15.75" customHeight="1" x14ac:dyDescent="0.25">
      <c r="A601" s="7" t="s">
        <v>609</v>
      </c>
      <c r="B601" s="7">
        <v>600</v>
      </c>
      <c r="C601" s="3" t="s">
        <v>1</v>
      </c>
      <c r="D601" s="3"/>
      <c r="E601" s="3">
        <v>5.3</v>
      </c>
      <c r="F601" s="4">
        <v>-2.75</v>
      </c>
      <c r="G601" s="8">
        <v>12642500</v>
      </c>
      <c r="H601" s="8">
        <v>68009</v>
      </c>
      <c r="I601" s="8">
        <v>5809</v>
      </c>
      <c r="J601" s="3"/>
      <c r="K601" s="3">
        <v>0.51</v>
      </c>
      <c r="L601" s="3">
        <v>0.53</v>
      </c>
      <c r="M601" s="3">
        <v>0.2</v>
      </c>
      <c r="N601" s="3">
        <v>0</v>
      </c>
      <c r="O601" s="3">
        <v>-4.5999999999999996</v>
      </c>
      <c r="P601" s="3">
        <v>-11.39</v>
      </c>
      <c r="Q601" s="3">
        <v>26.65</v>
      </c>
      <c r="R601" s="3">
        <v>3.67</v>
      </c>
      <c r="S601" s="3">
        <v>58.86</v>
      </c>
      <c r="T601" s="3"/>
      <c r="U601" s="3"/>
      <c r="V601" s="3"/>
      <c r="W601" s="9"/>
      <c r="X601" s="3"/>
      <c r="Y601" s="2"/>
      <c r="Z601" s="2"/>
    </row>
    <row r="602" spans="1:26" ht="15.75" customHeight="1" x14ac:dyDescent="0.25">
      <c r="A602" s="7" t="s">
        <v>610</v>
      </c>
      <c r="B602" s="7">
        <v>601</v>
      </c>
      <c r="C602" s="3" t="s">
        <v>1</v>
      </c>
      <c r="D602" s="3"/>
      <c r="E602" s="3">
        <v>1.29</v>
      </c>
      <c r="F602" s="4">
        <v>0</v>
      </c>
      <c r="G602" s="8">
        <v>0</v>
      </c>
      <c r="H602" s="8">
        <v>0</v>
      </c>
      <c r="I602" s="8">
        <v>1422</v>
      </c>
      <c r="J602" s="3"/>
      <c r="K602" s="3">
        <v>0.87</v>
      </c>
      <c r="L602" s="3">
        <v>1.84</v>
      </c>
      <c r="M602" s="3">
        <v>0.03</v>
      </c>
      <c r="N602" s="3">
        <v>0</v>
      </c>
      <c r="O602" s="3">
        <v>-0.54</v>
      </c>
      <c r="P602" s="3">
        <v>-6.13</v>
      </c>
      <c r="Q602" s="3">
        <v>-4.1500000000000004</v>
      </c>
      <c r="R602" s="3">
        <v>2.33</v>
      </c>
      <c r="S602" s="3">
        <v>28.99</v>
      </c>
      <c r="T602" s="3"/>
      <c r="U602" s="3"/>
      <c r="V602" s="3"/>
      <c r="W602" s="9"/>
      <c r="X602" s="3"/>
      <c r="Y602" s="2"/>
      <c r="Z602" s="2"/>
    </row>
    <row r="603" spans="1:26" ht="15.75" customHeight="1" x14ac:dyDescent="0.25">
      <c r="A603" s="7" t="s">
        <v>611</v>
      </c>
      <c r="B603" s="7">
        <v>602</v>
      </c>
      <c r="C603" s="3" t="s">
        <v>1</v>
      </c>
      <c r="D603" s="3"/>
      <c r="E603" s="3">
        <v>18.100000000000001</v>
      </c>
      <c r="F603" s="3">
        <v>-2.69</v>
      </c>
      <c r="G603" s="8">
        <v>4794400</v>
      </c>
      <c r="H603" s="8">
        <v>87928</v>
      </c>
      <c r="I603" s="8">
        <v>15368</v>
      </c>
      <c r="J603" s="3">
        <v>81.69</v>
      </c>
      <c r="K603" s="3">
        <v>1.97</v>
      </c>
      <c r="L603" s="3">
        <v>1.59</v>
      </c>
      <c r="M603" s="3">
        <v>0.3</v>
      </c>
      <c r="N603" s="3">
        <v>0.22</v>
      </c>
      <c r="O603" s="3">
        <v>2.19</v>
      </c>
      <c r="P603" s="3">
        <v>2.35</v>
      </c>
      <c r="Q603" s="3">
        <v>-1.2</v>
      </c>
      <c r="R603" s="3">
        <v>2.16</v>
      </c>
      <c r="S603" s="3">
        <v>53.3</v>
      </c>
      <c r="T603" s="3"/>
      <c r="U603" s="3">
        <v>891</v>
      </c>
      <c r="V603" s="3">
        <v>898</v>
      </c>
      <c r="W603" s="9">
        <v>-38.72</v>
      </c>
      <c r="X603" s="3"/>
      <c r="Y603" s="2"/>
      <c r="Z603" s="2"/>
    </row>
    <row r="604" spans="1:26" ht="15.75" customHeight="1" x14ac:dyDescent="0.25">
      <c r="A604" s="7" t="s">
        <v>612</v>
      </c>
      <c r="B604" s="7">
        <v>603</v>
      </c>
      <c r="C604" s="3" t="s">
        <v>5</v>
      </c>
      <c r="D604" s="3"/>
      <c r="E604" s="3">
        <v>24.2</v>
      </c>
      <c r="F604" s="3">
        <v>-0.82</v>
      </c>
      <c r="G604" s="8">
        <v>21000</v>
      </c>
      <c r="H604" s="8">
        <v>511</v>
      </c>
      <c r="I604" s="8">
        <v>1936</v>
      </c>
      <c r="J604" s="3">
        <v>6.64</v>
      </c>
      <c r="K604" s="3">
        <v>1.05</v>
      </c>
      <c r="L604" s="3">
        <v>0.28000000000000003</v>
      </c>
      <c r="M604" s="3">
        <v>0.5</v>
      </c>
      <c r="N604" s="3">
        <v>3.65</v>
      </c>
      <c r="O604" s="3">
        <v>15.31</v>
      </c>
      <c r="P604" s="3">
        <v>16.739999999999998</v>
      </c>
      <c r="Q604" s="3">
        <v>8.9600000000000009</v>
      </c>
      <c r="R604" s="3">
        <v>5.12</v>
      </c>
      <c r="S604" s="3">
        <v>30.85</v>
      </c>
      <c r="T604" s="3"/>
      <c r="U604" s="3">
        <v>144</v>
      </c>
      <c r="V604" s="3">
        <v>88</v>
      </c>
      <c r="W604" s="4">
        <v>3.49</v>
      </c>
      <c r="X604" s="3"/>
      <c r="Y604" s="2"/>
      <c r="Z604" s="2"/>
    </row>
    <row r="605" spans="1:26" ht="15.75" customHeight="1" x14ac:dyDescent="0.25">
      <c r="A605" s="7" t="s">
        <v>613</v>
      </c>
      <c r="B605" s="7">
        <v>604</v>
      </c>
      <c r="C605" s="3" t="s">
        <v>1</v>
      </c>
      <c r="D605" s="3" t="s">
        <v>6</v>
      </c>
      <c r="E605" s="3">
        <v>0.46</v>
      </c>
      <c r="F605" s="9">
        <v>0</v>
      </c>
      <c r="G605" s="8">
        <v>0</v>
      </c>
      <c r="H605" s="3">
        <v>0</v>
      </c>
      <c r="I605" s="8">
        <v>348</v>
      </c>
      <c r="J605" s="3"/>
      <c r="K605" s="3"/>
      <c r="L605" s="3">
        <v>0.17</v>
      </c>
      <c r="M605" s="3"/>
      <c r="N605" s="3">
        <v>0</v>
      </c>
      <c r="O605" s="3">
        <v>7.39</v>
      </c>
      <c r="P605" s="3">
        <v>6.14</v>
      </c>
      <c r="Q605" s="3">
        <v>21.9</v>
      </c>
      <c r="R605" s="3"/>
      <c r="S605" s="3">
        <v>43.46</v>
      </c>
      <c r="T605" s="3"/>
      <c r="U605" s="3"/>
      <c r="V605" s="3"/>
      <c r="W605" s="6"/>
      <c r="X605" s="3"/>
      <c r="Y605" s="2"/>
      <c r="Z605" s="2"/>
    </row>
    <row r="606" spans="1:26" ht="15.75" customHeight="1" x14ac:dyDescent="0.25">
      <c r="A606" s="7" t="s">
        <v>614</v>
      </c>
      <c r="B606" s="7">
        <v>605</v>
      </c>
      <c r="C606" s="3" t="s">
        <v>5</v>
      </c>
      <c r="D606" s="3"/>
      <c r="E606" s="3">
        <v>0.54</v>
      </c>
      <c r="F606" s="3">
        <v>-1.82</v>
      </c>
      <c r="G606" s="8">
        <v>10300</v>
      </c>
      <c r="H606" s="3">
        <v>6</v>
      </c>
      <c r="I606" s="3">
        <v>184</v>
      </c>
      <c r="J606" s="3"/>
      <c r="K606" s="3">
        <v>0.49</v>
      </c>
      <c r="L606" s="3">
        <v>0.7</v>
      </c>
      <c r="M606" s="3"/>
      <c r="N606" s="3">
        <v>0</v>
      </c>
      <c r="O606" s="3">
        <v>0.31</v>
      </c>
      <c r="P606" s="3">
        <v>-1.1100000000000001</v>
      </c>
      <c r="Q606" s="3">
        <v>-1.9</v>
      </c>
      <c r="R606" s="3">
        <v>8.18</v>
      </c>
      <c r="S606" s="3">
        <v>37.01</v>
      </c>
      <c r="T606" s="3"/>
      <c r="U606" s="3"/>
      <c r="V606" s="3"/>
      <c r="W606" s="9"/>
      <c r="X606" s="3"/>
      <c r="Y606" s="2"/>
      <c r="Z606" s="2"/>
    </row>
    <row r="607" spans="1:26" ht="15.75" customHeight="1" x14ac:dyDescent="0.25">
      <c r="A607" s="7" t="s">
        <v>615</v>
      </c>
      <c r="B607" s="7">
        <v>606</v>
      </c>
      <c r="C607" s="3" t="s">
        <v>1</v>
      </c>
      <c r="D607" s="3"/>
      <c r="E607" s="3">
        <v>0.95</v>
      </c>
      <c r="F607" s="3">
        <v>0</v>
      </c>
      <c r="G607" s="8">
        <v>12574500</v>
      </c>
      <c r="H607" s="8">
        <v>11953</v>
      </c>
      <c r="I607" s="8">
        <v>4004</v>
      </c>
      <c r="J607" s="3">
        <v>26.87</v>
      </c>
      <c r="K607" s="3">
        <v>1.1599999999999999</v>
      </c>
      <c r="L607" s="3">
        <v>1.18</v>
      </c>
      <c r="M607" s="3"/>
      <c r="N607" s="3">
        <v>0.04</v>
      </c>
      <c r="O607" s="3">
        <v>2.2599999999999998</v>
      </c>
      <c r="P607" s="3">
        <v>4.1399999999999997</v>
      </c>
      <c r="Q607" s="3">
        <v>4.28</v>
      </c>
      <c r="R607" s="3"/>
      <c r="S607" s="3">
        <v>50.6</v>
      </c>
      <c r="T607" s="3"/>
      <c r="U607" s="3">
        <v>738</v>
      </c>
      <c r="V607" s="3">
        <v>786</v>
      </c>
      <c r="W607" s="9">
        <v>0.23</v>
      </c>
      <c r="X607" s="3"/>
      <c r="Y607" s="2"/>
      <c r="Z607" s="2"/>
    </row>
    <row r="608" spans="1:26" ht="15.75" customHeight="1" x14ac:dyDescent="0.25">
      <c r="A608" s="7" t="s">
        <v>616</v>
      </c>
      <c r="B608" s="7">
        <v>607</v>
      </c>
      <c r="C608" s="3" t="s">
        <v>1</v>
      </c>
      <c r="D608" s="3"/>
      <c r="E608" s="3">
        <v>2.2799999999999998</v>
      </c>
      <c r="F608" s="9">
        <v>-1.72</v>
      </c>
      <c r="G608" s="8">
        <v>2253900</v>
      </c>
      <c r="H608" s="8">
        <v>5248</v>
      </c>
      <c r="I608" s="8">
        <v>1368</v>
      </c>
      <c r="J608" s="3">
        <v>11.38</v>
      </c>
      <c r="K608" s="3">
        <v>1.03</v>
      </c>
      <c r="L608" s="3">
        <v>0.81</v>
      </c>
      <c r="M608" s="3"/>
      <c r="N608" s="3">
        <v>0.2</v>
      </c>
      <c r="O608" s="3">
        <v>5.61</v>
      </c>
      <c r="P608" s="3">
        <v>8.4600000000000009</v>
      </c>
      <c r="Q608" s="3">
        <v>2.76</v>
      </c>
      <c r="R608" s="3">
        <v>11.21</v>
      </c>
      <c r="S608" s="3">
        <v>88.47</v>
      </c>
      <c r="T608" s="3"/>
      <c r="U608" s="3">
        <v>441</v>
      </c>
      <c r="V608" s="3">
        <v>447</v>
      </c>
      <c r="W608" s="9">
        <v>-0.97</v>
      </c>
      <c r="X608" s="3"/>
      <c r="Y608" s="2"/>
      <c r="Z608" s="2"/>
    </row>
    <row r="609" spans="1:26" ht="15.75" customHeight="1" x14ac:dyDescent="0.25">
      <c r="A609" s="7" t="s">
        <v>617</v>
      </c>
      <c r="B609" s="7">
        <v>608</v>
      </c>
      <c r="C609" s="3" t="s">
        <v>5</v>
      </c>
      <c r="D609" s="3"/>
      <c r="E609" s="3">
        <v>1.74</v>
      </c>
      <c r="F609" s="3">
        <v>2.96</v>
      </c>
      <c r="G609" s="8">
        <v>1400</v>
      </c>
      <c r="H609" s="8">
        <v>2</v>
      </c>
      <c r="I609" s="8">
        <v>800</v>
      </c>
      <c r="J609" s="3">
        <v>9.5</v>
      </c>
      <c r="K609" s="3">
        <v>1.35</v>
      </c>
      <c r="L609" s="3">
        <v>0.28000000000000003</v>
      </c>
      <c r="M609" s="3">
        <v>0.18</v>
      </c>
      <c r="N609" s="3">
        <v>0.18</v>
      </c>
      <c r="O609" s="3">
        <v>13.96</v>
      </c>
      <c r="P609" s="3">
        <v>14.18</v>
      </c>
      <c r="Q609" s="3">
        <v>6</v>
      </c>
      <c r="R609" s="3">
        <v>10.65</v>
      </c>
      <c r="S609" s="3">
        <v>27.56</v>
      </c>
      <c r="T609" s="3"/>
      <c r="U609" s="3">
        <v>245</v>
      </c>
      <c r="V609" s="3">
        <v>169</v>
      </c>
      <c r="W609" s="4">
        <v>-0.86</v>
      </c>
      <c r="X609" s="3"/>
      <c r="Y609" s="2"/>
      <c r="Z609" s="2"/>
    </row>
    <row r="610" spans="1:26" ht="15.75" customHeight="1" x14ac:dyDescent="0.25">
      <c r="A610" s="7" t="s">
        <v>618</v>
      </c>
      <c r="B610" s="7">
        <v>609</v>
      </c>
      <c r="C610" s="3" t="s">
        <v>5</v>
      </c>
      <c r="D610" s="3"/>
      <c r="E610" s="3">
        <v>24.6</v>
      </c>
      <c r="F610" s="3">
        <v>0.82</v>
      </c>
      <c r="G610" s="8">
        <v>326400</v>
      </c>
      <c r="H610" s="8">
        <v>8024</v>
      </c>
      <c r="I610" s="8">
        <v>14760</v>
      </c>
      <c r="J610" s="3">
        <v>7.52</v>
      </c>
      <c r="K610" s="3">
        <v>1.89</v>
      </c>
      <c r="L610" s="3">
        <v>4.4400000000000004</v>
      </c>
      <c r="M610" s="3">
        <v>0.5</v>
      </c>
      <c r="N610" s="3">
        <v>3.27</v>
      </c>
      <c r="O610" s="3">
        <v>5.76</v>
      </c>
      <c r="P610" s="3">
        <v>24.45</v>
      </c>
      <c r="Q610" s="3">
        <v>25.52</v>
      </c>
      <c r="R610" s="3">
        <v>6.56</v>
      </c>
      <c r="S610" s="3">
        <v>54.5</v>
      </c>
      <c r="T610" s="3"/>
      <c r="U610" s="3">
        <v>92</v>
      </c>
      <c r="V610" s="3">
        <v>331</v>
      </c>
      <c r="W610" s="4">
        <v>1.19</v>
      </c>
      <c r="X610" s="3"/>
      <c r="Y610" s="2"/>
      <c r="Z610" s="2"/>
    </row>
    <row r="611" spans="1:26" ht="15.75" customHeight="1" x14ac:dyDescent="0.25">
      <c r="A611" s="7" t="s">
        <v>619</v>
      </c>
      <c r="B611" s="7">
        <v>610</v>
      </c>
      <c r="C611" s="3" t="s">
        <v>1</v>
      </c>
      <c r="D611" s="3"/>
      <c r="E611" s="3">
        <v>5.95</v>
      </c>
      <c r="F611" s="4">
        <v>0.85</v>
      </c>
      <c r="G611" s="8">
        <v>3089800</v>
      </c>
      <c r="H611" s="8">
        <v>18655</v>
      </c>
      <c r="I611" s="8">
        <v>2871</v>
      </c>
      <c r="J611" s="3">
        <v>47.58</v>
      </c>
      <c r="K611" s="3">
        <v>0.73</v>
      </c>
      <c r="L611" s="3">
        <v>0.61</v>
      </c>
      <c r="M611" s="3">
        <v>0.25</v>
      </c>
      <c r="N611" s="3">
        <v>0.13</v>
      </c>
      <c r="O611" s="3">
        <v>1.44</v>
      </c>
      <c r="P611" s="3">
        <v>1.51</v>
      </c>
      <c r="Q611" s="3">
        <v>1.41</v>
      </c>
      <c r="R611" s="3">
        <v>5.76</v>
      </c>
      <c r="S611" s="3">
        <v>49.36</v>
      </c>
      <c r="T611" s="3"/>
      <c r="U611" s="3">
        <v>886</v>
      </c>
      <c r="V611" s="3">
        <v>903</v>
      </c>
      <c r="W611" s="6">
        <v>-0.21</v>
      </c>
      <c r="X611" s="3"/>
      <c r="Y611" s="2"/>
      <c r="Z611" s="2"/>
    </row>
    <row r="612" spans="1:26" ht="15.75" customHeight="1" x14ac:dyDescent="0.25">
      <c r="A612" s="7" t="s">
        <v>620</v>
      </c>
      <c r="B612" s="7">
        <v>611</v>
      </c>
      <c r="C612" s="3" t="s">
        <v>1</v>
      </c>
      <c r="D612" s="3"/>
      <c r="E612" s="3">
        <v>64.25</v>
      </c>
      <c r="F612" s="9">
        <v>-0.77</v>
      </c>
      <c r="G612" s="8">
        <v>2868100</v>
      </c>
      <c r="H612" s="8">
        <v>185087</v>
      </c>
      <c r="I612" s="8">
        <v>51441</v>
      </c>
      <c r="J612" s="3">
        <v>7.85</v>
      </c>
      <c r="K612" s="3">
        <v>1.42</v>
      </c>
      <c r="L612" s="3">
        <v>6.59</v>
      </c>
      <c r="M612" s="3"/>
      <c r="N612" s="3">
        <v>8.19</v>
      </c>
      <c r="O612" s="3">
        <v>2.88</v>
      </c>
      <c r="P612" s="3">
        <v>18.27</v>
      </c>
      <c r="Q612" s="3">
        <v>24.46</v>
      </c>
      <c r="R612" s="3">
        <v>11.97</v>
      </c>
      <c r="S612" s="3">
        <v>82.04</v>
      </c>
      <c r="T612" s="3"/>
      <c r="U612" s="3">
        <v>153</v>
      </c>
      <c r="V612" s="3">
        <v>464</v>
      </c>
      <c r="W612" s="4">
        <v>0.54</v>
      </c>
      <c r="X612" s="3"/>
      <c r="Y612" s="2"/>
      <c r="Z612" s="2"/>
    </row>
    <row r="613" spans="1:26" ht="15.75" customHeight="1" x14ac:dyDescent="0.25">
      <c r="A613" s="7" t="s">
        <v>621</v>
      </c>
      <c r="B613" s="7">
        <v>612</v>
      </c>
      <c r="C613" s="3" t="s">
        <v>1</v>
      </c>
      <c r="D613" s="3"/>
      <c r="E613" s="3">
        <v>2.62</v>
      </c>
      <c r="F613" s="4">
        <v>2.34</v>
      </c>
      <c r="G613" s="8">
        <v>1893700</v>
      </c>
      <c r="H613" s="8">
        <v>4922</v>
      </c>
      <c r="I613" s="8">
        <v>1901</v>
      </c>
      <c r="J613" s="3">
        <v>52.94</v>
      </c>
      <c r="K613" s="3">
        <v>2.57</v>
      </c>
      <c r="L613" s="3">
        <v>0.75</v>
      </c>
      <c r="M613" s="3">
        <v>0.01</v>
      </c>
      <c r="N613" s="3">
        <v>0.05</v>
      </c>
      <c r="O613" s="3">
        <v>3.99</v>
      </c>
      <c r="P613" s="3">
        <v>4.93</v>
      </c>
      <c r="Q613" s="3">
        <v>-25.76</v>
      </c>
      <c r="R613" s="3">
        <v>0.2</v>
      </c>
      <c r="S613" s="3">
        <v>30.4</v>
      </c>
      <c r="T613" s="3"/>
      <c r="U613" s="3">
        <v>804</v>
      </c>
      <c r="V613" s="3">
        <v>787</v>
      </c>
      <c r="W613" s="9">
        <v>0.15</v>
      </c>
      <c r="X613" s="3"/>
      <c r="Y613" s="2"/>
      <c r="Z613" s="2"/>
    </row>
    <row r="614" spans="1:26" ht="15.75" customHeight="1" x14ac:dyDescent="0.25">
      <c r="A614" s="7" t="s">
        <v>622</v>
      </c>
      <c r="B614" s="7">
        <v>613</v>
      </c>
      <c r="C614" s="3" t="s">
        <v>1</v>
      </c>
      <c r="D614" s="3"/>
      <c r="E614" s="3">
        <v>191</v>
      </c>
      <c r="F614" s="3">
        <v>2.69</v>
      </c>
      <c r="G614" s="8">
        <v>700</v>
      </c>
      <c r="H614" s="8">
        <v>133</v>
      </c>
      <c r="I614" s="8">
        <v>1146</v>
      </c>
      <c r="J614" s="3"/>
      <c r="K614" s="3">
        <v>1.58</v>
      </c>
      <c r="L614" s="3">
        <v>0.17</v>
      </c>
      <c r="M614" s="3"/>
      <c r="N614" s="3">
        <v>0</v>
      </c>
      <c r="O614" s="3">
        <v>-12</v>
      </c>
      <c r="P614" s="3">
        <v>-16.23</v>
      </c>
      <c r="Q614" s="3">
        <v>-45.24</v>
      </c>
      <c r="R614" s="3"/>
      <c r="S614" s="3">
        <v>17.02</v>
      </c>
      <c r="T614" s="3"/>
      <c r="U614" s="3"/>
      <c r="V614" s="3"/>
      <c r="W614" s="9"/>
      <c r="X614" s="3"/>
      <c r="Y614" s="2"/>
      <c r="Z614" s="2"/>
    </row>
    <row r="615" spans="1:26" ht="15.75" customHeight="1" x14ac:dyDescent="0.25">
      <c r="A615" s="7" t="s">
        <v>623</v>
      </c>
      <c r="B615" s="7">
        <v>614</v>
      </c>
      <c r="C615" s="3" t="s">
        <v>1</v>
      </c>
      <c r="D615" s="3"/>
      <c r="E615" s="3">
        <v>7.05</v>
      </c>
      <c r="F615" s="3">
        <v>0</v>
      </c>
      <c r="G615" s="8">
        <v>168700</v>
      </c>
      <c r="H615" s="8">
        <v>1205</v>
      </c>
      <c r="I615" s="8">
        <v>3525</v>
      </c>
      <c r="J615" s="3">
        <v>8.25</v>
      </c>
      <c r="K615" s="3">
        <v>0.69</v>
      </c>
      <c r="L615" s="3">
        <v>0.56999999999999995</v>
      </c>
      <c r="M615" s="3">
        <v>0.55000000000000004</v>
      </c>
      <c r="N615" s="3">
        <v>0.85</v>
      </c>
      <c r="O615" s="3">
        <v>5.88</v>
      </c>
      <c r="P615" s="3">
        <v>8.51</v>
      </c>
      <c r="Q615" s="3">
        <v>11.22</v>
      </c>
      <c r="R615" s="3">
        <v>7.8</v>
      </c>
      <c r="S615" s="3">
        <v>25.88</v>
      </c>
      <c r="T615" s="3"/>
      <c r="U615" s="3">
        <v>343</v>
      </c>
      <c r="V615" s="3">
        <v>340</v>
      </c>
      <c r="W615" s="9">
        <v>1.32</v>
      </c>
      <c r="X615" s="3"/>
      <c r="Y615" s="2"/>
      <c r="Z615" s="2"/>
    </row>
    <row r="616" spans="1:26" ht="15.75" customHeight="1" x14ac:dyDescent="0.25">
      <c r="A616" s="7" t="s">
        <v>624</v>
      </c>
      <c r="B616" s="7">
        <v>615</v>
      </c>
      <c r="C616" s="3" t="s">
        <v>1</v>
      </c>
      <c r="D616" s="3"/>
      <c r="E616" s="3">
        <v>10.3</v>
      </c>
      <c r="F616" s="9">
        <v>-0.96</v>
      </c>
      <c r="G616" s="8">
        <v>7158000</v>
      </c>
      <c r="H616" s="8">
        <v>74581</v>
      </c>
      <c r="I616" s="8">
        <v>14214</v>
      </c>
      <c r="J616" s="3">
        <v>39.369999999999997</v>
      </c>
      <c r="K616" s="3">
        <v>6.73</v>
      </c>
      <c r="L616" s="3">
        <v>0.73</v>
      </c>
      <c r="M616" s="3">
        <v>0.11</v>
      </c>
      <c r="N616" s="3">
        <v>0.26</v>
      </c>
      <c r="O616" s="3">
        <v>10.45</v>
      </c>
      <c r="P616" s="3">
        <v>17.13</v>
      </c>
      <c r="Q616" s="3">
        <v>8.1999999999999993</v>
      </c>
      <c r="R616" s="3">
        <v>2.5</v>
      </c>
      <c r="S616" s="3">
        <v>41.16</v>
      </c>
      <c r="T616" s="3"/>
      <c r="U616" s="3">
        <v>516</v>
      </c>
      <c r="V616" s="3">
        <v>538</v>
      </c>
      <c r="W616" s="6">
        <v>5.25</v>
      </c>
      <c r="X616" s="3"/>
      <c r="Y616" s="2"/>
      <c r="Z616" s="2"/>
    </row>
    <row r="617" spans="1:26" ht="15.75" customHeight="1" x14ac:dyDescent="0.25">
      <c r="A617" s="7" t="s">
        <v>625</v>
      </c>
      <c r="B617" s="7">
        <v>616</v>
      </c>
      <c r="C617" s="3" t="s">
        <v>1</v>
      </c>
      <c r="D617" s="3"/>
      <c r="E617" s="3">
        <v>5.55</v>
      </c>
      <c r="F617" s="4">
        <v>0</v>
      </c>
      <c r="G617" s="8">
        <v>1984800</v>
      </c>
      <c r="H617" s="8">
        <v>11177</v>
      </c>
      <c r="I617" s="8">
        <v>2565</v>
      </c>
      <c r="J617" s="3">
        <v>13.14</v>
      </c>
      <c r="K617" s="3">
        <v>1.08</v>
      </c>
      <c r="L617" s="3">
        <v>0.76</v>
      </c>
      <c r="M617" s="3">
        <v>0.06</v>
      </c>
      <c r="N617" s="3">
        <v>0.42</v>
      </c>
      <c r="O617" s="3">
        <v>5.7</v>
      </c>
      <c r="P617" s="3">
        <v>7.87</v>
      </c>
      <c r="Q617" s="3">
        <v>7.78</v>
      </c>
      <c r="R617" s="3">
        <v>10.81</v>
      </c>
      <c r="S617" s="3">
        <v>59.05</v>
      </c>
      <c r="T617" s="3"/>
      <c r="U617" s="3">
        <v>487</v>
      </c>
      <c r="V617" s="3">
        <v>478</v>
      </c>
      <c r="W617" s="6">
        <v>1.57</v>
      </c>
      <c r="X617" s="3"/>
      <c r="Y617" s="2"/>
      <c r="Z617" s="2"/>
    </row>
    <row r="618" spans="1:26" ht="15.75" customHeight="1" x14ac:dyDescent="0.25">
      <c r="A618" s="7" t="s">
        <v>626</v>
      </c>
      <c r="B618" s="7">
        <v>617</v>
      </c>
      <c r="C618" s="3" t="s">
        <v>1</v>
      </c>
      <c r="D618" s="3"/>
      <c r="E618" s="3">
        <v>0.91</v>
      </c>
      <c r="F618" s="4">
        <v>-1.0900000000000001</v>
      </c>
      <c r="G618" s="8">
        <v>18300</v>
      </c>
      <c r="H618" s="8">
        <v>17</v>
      </c>
      <c r="I618" s="8">
        <v>195</v>
      </c>
      <c r="J618" s="3"/>
      <c r="K618" s="3">
        <v>0.48</v>
      </c>
      <c r="L618" s="3">
        <v>1.55</v>
      </c>
      <c r="M618" s="3"/>
      <c r="N618" s="3">
        <v>0</v>
      </c>
      <c r="O618" s="3">
        <v>-1.89</v>
      </c>
      <c r="P618" s="3">
        <v>-5.54</v>
      </c>
      <c r="Q618" s="3">
        <v>-6.37</v>
      </c>
      <c r="R618" s="3"/>
      <c r="S618" s="3">
        <v>48.04</v>
      </c>
      <c r="T618" s="3"/>
      <c r="U618" s="3"/>
      <c r="V618" s="3"/>
      <c r="W618" s="6"/>
      <c r="X618" s="3"/>
      <c r="Y618" s="2"/>
      <c r="Z618" s="2"/>
    </row>
    <row r="619" spans="1:26" ht="15.75" customHeight="1" x14ac:dyDescent="0.25">
      <c r="A619" s="7" t="s">
        <v>627</v>
      </c>
      <c r="B619" s="7">
        <v>618</v>
      </c>
      <c r="C619" s="3" t="s">
        <v>1</v>
      </c>
      <c r="D619" s="3"/>
      <c r="E619" s="3">
        <v>2.3199999999999998</v>
      </c>
      <c r="F619" s="9">
        <v>0</v>
      </c>
      <c r="G619" s="8">
        <v>139800</v>
      </c>
      <c r="H619" s="3">
        <v>323</v>
      </c>
      <c r="I619" s="3">
        <v>715</v>
      </c>
      <c r="J619" s="3">
        <v>15.78</v>
      </c>
      <c r="K619" s="3">
        <v>1.68</v>
      </c>
      <c r="L619" s="3">
        <v>0.93</v>
      </c>
      <c r="M619" s="3"/>
      <c r="N619" s="3">
        <v>0.15</v>
      </c>
      <c r="O619" s="3">
        <v>7.47</v>
      </c>
      <c r="P619" s="3">
        <v>10.72</v>
      </c>
      <c r="Q619" s="3">
        <v>5.94</v>
      </c>
      <c r="R619" s="3">
        <v>5.6</v>
      </c>
      <c r="S619" s="3">
        <v>39.229999999999997</v>
      </c>
      <c r="T619" s="3"/>
      <c r="U619" s="3">
        <v>453</v>
      </c>
      <c r="V619" s="3">
        <v>445</v>
      </c>
      <c r="W619" s="9">
        <v>0.72</v>
      </c>
      <c r="X619" s="3"/>
      <c r="Y619" s="2"/>
      <c r="Z619" s="2"/>
    </row>
    <row r="620" spans="1:26" ht="15.75" customHeight="1" x14ac:dyDescent="0.25">
      <c r="A620" s="7" t="s">
        <v>628</v>
      </c>
      <c r="B620" s="7">
        <v>619</v>
      </c>
      <c r="C620" s="3" t="s">
        <v>1</v>
      </c>
      <c r="D620" s="3"/>
      <c r="E620" s="3">
        <v>0.9</v>
      </c>
      <c r="F620" s="9">
        <v>-1.1000000000000001</v>
      </c>
      <c r="G620" s="8">
        <v>87281100</v>
      </c>
      <c r="H620" s="8">
        <v>78752</v>
      </c>
      <c r="I620" s="8">
        <v>86768</v>
      </c>
      <c r="J620" s="3">
        <v>7.89</v>
      </c>
      <c r="K620" s="3">
        <v>0.43</v>
      </c>
      <c r="L620" s="3">
        <v>8.41</v>
      </c>
      <c r="M620" s="3">
        <v>0.01</v>
      </c>
      <c r="N620" s="3">
        <v>0.11</v>
      </c>
      <c r="O620" s="3">
        <v>0.97</v>
      </c>
      <c r="P620" s="3">
        <v>7.28</v>
      </c>
      <c r="Q620" s="3">
        <v>15.69</v>
      </c>
      <c r="R620" s="3">
        <v>3.54</v>
      </c>
      <c r="S620" s="3">
        <v>29.59</v>
      </c>
      <c r="T620" s="3"/>
      <c r="U620" s="3">
        <v>369</v>
      </c>
      <c r="V620" s="3">
        <v>557</v>
      </c>
      <c r="W620" s="9">
        <v>-3.02</v>
      </c>
      <c r="X620" s="3"/>
      <c r="Y620" s="2"/>
      <c r="Z620" s="2"/>
    </row>
    <row r="621" spans="1:26" ht="15.75" customHeight="1" x14ac:dyDescent="0.25">
      <c r="A621" s="7" t="s">
        <v>629</v>
      </c>
      <c r="B621" s="7">
        <v>620</v>
      </c>
      <c r="C621" s="3" t="s">
        <v>1</v>
      </c>
      <c r="D621" s="3"/>
      <c r="E621" s="3">
        <v>0.57999999999999996</v>
      </c>
      <c r="F621" s="4">
        <v>0</v>
      </c>
      <c r="G621" s="8">
        <v>0</v>
      </c>
      <c r="H621" s="8">
        <v>0</v>
      </c>
      <c r="I621" s="8">
        <v>266</v>
      </c>
      <c r="J621" s="3"/>
      <c r="K621" s="3">
        <v>0.7</v>
      </c>
      <c r="L621" s="3">
        <v>1.06</v>
      </c>
      <c r="M621" s="3"/>
      <c r="N621" s="3">
        <v>0</v>
      </c>
      <c r="O621" s="3">
        <v>-6.73</v>
      </c>
      <c r="P621" s="3">
        <v>-16.34</v>
      </c>
      <c r="Q621" s="3">
        <v>-39.32</v>
      </c>
      <c r="R621" s="3"/>
      <c r="S621" s="3">
        <v>69.28</v>
      </c>
      <c r="T621" s="3"/>
      <c r="U621" s="3"/>
      <c r="V621" s="3"/>
      <c r="W621" s="4"/>
      <c r="X621" s="3"/>
      <c r="Y621" s="2"/>
      <c r="Z621" s="2"/>
    </row>
    <row r="622" spans="1:26" ht="15.75" customHeight="1" x14ac:dyDescent="0.25">
      <c r="A622" s="7" t="s">
        <v>630</v>
      </c>
      <c r="B622" s="7">
        <v>621</v>
      </c>
      <c r="C622" s="3" t="s">
        <v>1</v>
      </c>
      <c r="D622" s="3"/>
      <c r="E622" s="3">
        <v>22.1</v>
      </c>
      <c r="F622" s="3">
        <v>-0.45</v>
      </c>
      <c r="G622" s="8">
        <v>2600</v>
      </c>
      <c r="H622" s="3">
        <v>58</v>
      </c>
      <c r="I622" s="8">
        <v>3315</v>
      </c>
      <c r="J622" s="3">
        <v>9.93</v>
      </c>
      <c r="K622" s="3">
        <v>1.21</v>
      </c>
      <c r="L622" s="3">
        <v>0.1</v>
      </c>
      <c r="M622" s="3">
        <v>0.55000000000000004</v>
      </c>
      <c r="N622" s="3">
        <v>2.23</v>
      </c>
      <c r="O622" s="3">
        <v>13.44</v>
      </c>
      <c r="P622" s="3">
        <v>12.76</v>
      </c>
      <c r="Q622" s="3">
        <v>17.25</v>
      </c>
      <c r="R622" s="3">
        <v>6.31</v>
      </c>
      <c r="S622" s="3">
        <v>34.31</v>
      </c>
      <c r="T622" s="3"/>
      <c r="U622" s="3">
        <v>278</v>
      </c>
      <c r="V622" s="3">
        <v>190</v>
      </c>
      <c r="W622" s="9">
        <v>2.91</v>
      </c>
      <c r="X622" s="3"/>
      <c r="Y622" s="2"/>
      <c r="Z622" s="2"/>
    </row>
    <row r="623" spans="1:26" ht="15.75" customHeight="1" x14ac:dyDescent="0.25">
      <c r="A623" s="7" t="s">
        <v>631</v>
      </c>
      <c r="B623" s="7">
        <v>622</v>
      </c>
      <c r="C623" s="3" t="s">
        <v>5</v>
      </c>
      <c r="D623" s="3"/>
      <c r="E623" s="3">
        <v>0.62</v>
      </c>
      <c r="F623" s="9">
        <v>0</v>
      </c>
      <c r="G623" s="8">
        <v>1010000</v>
      </c>
      <c r="H623" s="3">
        <v>627</v>
      </c>
      <c r="I623" s="8">
        <v>416</v>
      </c>
      <c r="J623" s="3"/>
      <c r="K623" s="3">
        <v>2.2999999999999998</v>
      </c>
      <c r="L623" s="3">
        <v>1.4</v>
      </c>
      <c r="M623" s="3"/>
      <c r="N623" s="3">
        <v>0</v>
      </c>
      <c r="O623" s="3">
        <v>1.2</v>
      </c>
      <c r="P623" s="3">
        <v>-0.64</v>
      </c>
      <c r="Q623" s="3">
        <v>0.71</v>
      </c>
      <c r="R623" s="3"/>
      <c r="S623" s="3">
        <v>28.08</v>
      </c>
      <c r="T623" s="3"/>
      <c r="U623" s="3"/>
      <c r="V623" s="3"/>
      <c r="W623" s="6"/>
      <c r="X623" s="3"/>
      <c r="Y623" s="2"/>
      <c r="Z623" s="2"/>
    </row>
    <row r="624" spans="1:26" ht="15.75" customHeight="1" x14ac:dyDescent="0.25">
      <c r="A624" s="7" t="s">
        <v>632</v>
      </c>
      <c r="B624" s="7">
        <v>623</v>
      </c>
      <c r="C624" s="3" t="s">
        <v>1</v>
      </c>
      <c r="D624" s="3"/>
      <c r="E624" s="3">
        <v>3.06</v>
      </c>
      <c r="F624" s="9">
        <v>0</v>
      </c>
      <c r="G624" s="8">
        <v>114000</v>
      </c>
      <c r="H624" s="8">
        <v>351</v>
      </c>
      <c r="I624" s="8">
        <v>1220</v>
      </c>
      <c r="J624" s="3">
        <v>10.02</v>
      </c>
      <c r="K624" s="3">
        <v>1.2</v>
      </c>
      <c r="L624" s="3">
        <v>0.42</v>
      </c>
      <c r="M624" s="3">
        <v>0.11</v>
      </c>
      <c r="N624" s="3">
        <v>0.31</v>
      </c>
      <c r="O624" s="3">
        <v>10.76</v>
      </c>
      <c r="P624" s="3">
        <v>12.2</v>
      </c>
      <c r="Q624" s="3">
        <v>9.3699999999999992</v>
      </c>
      <c r="R624" s="3">
        <v>6.21</v>
      </c>
      <c r="S624" s="3">
        <v>29.54</v>
      </c>
      <c r="T624" s="3"/>
      <c r="U624" s="3">
        <v>292</v>
      </c>
      <c r="V624" s="3">
        <v>242</v>
      </c>
      <c r="W624" s="9">
        <v>0.56999999999999995</v>
      </c>
      <c r="X624" s="3"/>
      <c r="Y624" s="2"/>
      <c r="Z624" s="2"/>
    </row>
    <row r="625" spans="1:26" ht="15.75" customHeight="1" x14ac:dyDescent="0.25">
      <c r="A625" s="7" t="s">
        <v>633</v>
      </c>
      <c r="B625" s="7">
        <v>624</v>
      </c>
      <c r="C625" s="3" t="s">
        <v>1</v>
      </c>
      <c r="D625" s="3"/>
      <c r="E625" s="3">
        <v>4.78</v>
      </c>
      <c r="F625" s="4">
        <v>0.42</v>
      </c>
      <c r="G625" s="8">
        <v>120000</v>
      </c>
      <c r="H625" s="3">
        <v>573</v>
      </c>
      <c r="I625" s="8">
        <v>4162</v>
      </c>
      <c r="J625" s="3">
        <v>16.28</v>
      </c>
      <c r="K625" s="3">
        <v>1.46</v>
      </c>
      <c r="L625" s="3">
        <v>1.39</v>
      </c>
      <c r="M625" s="3">
        <v>0.3</v>
      </c>
      <c r="N625" s="3">
        <v>0.28999999999999998</v>
      </c>
      <c r="O625" s="3">
        <v>5.37</v>
      </c>
      <c r="P625" s="3">
        <v>8.9600000000000009</v>
      </c>
      <c r="Q625" s="3">
        <v>2.94</v>
      </c>
      <c r="R625" s="3">
        <v>6.3</v>
      </c>
      <c r="S625" s="3">
        <v>26.84</v>
      </c>
      <c r="T625" s="3"/>
      <c r="U625" s="3">
        <v>507</v>
      </c>
      <c r="V625" s="3">
        <v>544</v>
      </c>
      <c r="W625" s="9">
        <v>0.87</v>
      </c>
      <c r="X625" s="3"/>
      <c r="Y625" s="2"/>
      <c r="Z625" s="2"/>
    </row>
    <row r="626" spans="1:26" ht="15.75" customHeight="1" x14ac:dyDescent="0.25">
      <c r="A626" s="7" t="s">
        <v>634</v>
      </c>
      <c r="B626" s="7">
        <v>625</v>
      </c>
      <c r="C626" s="3" t="s">
        <v>1</v>
      </c>
      <c r="D626" s="3"/>
      <c r="E626" s="3">
        <v>29</v>
      </c>
      <c r="F626" s="4">
        <v>-0.85</v>
      </c>
      <c r="G626" s="8">
        <v>5400</v>
      </c>
      <c r="H626" s="8">
        <v>158</v>
      </c>
      <c r="I626" s="8">
        <v>1157</v>
      </c>
      <c r="J626" s="3">
        <v>8.8699999999999992</v>
      </c>
      <c r="K626" s="3">
        <v>0.48</v>
      </c>
      <c r="L626" s="3">
        <v>0.27</v>
      </c>
      <c r="M626" s="3">
        <v>1.78</v>
      </c>
      <c r="N626" s="3">
        <v>3.27</v>
      </c>
      <c r="O626" s="3">
        <v>5.65</v>
      </c>
      <c r="P626" s="3">
        <v>5.44</v>
      </c>
      <c r="Q626" s="3">
        <v>-12.96</v>
      </c>
      <c r="R626" s="3">
        <v>6.09</v>
      </c>
      <c r="S626" s="3">
        <v>21.37</v>
      </c>
      <c r="T626" s="3"/>
      <c r="U626" s="3">
        <v>443</v>
      </c>
      <c r="V626" s="3">
        <v>372</v>
      </c>
      <c r="W626" s="9">
        <v>0.21</v>
      </c>
      <c r="X626" s="3"/>
      <c r="Y626" s="2"/>
      <c r="Z626" s="2"/>
    </row>
    <row r="627" spans="1:26" ht="15.75" customHeight="1" x14ac:dyDescent="0.25">
      <c r="A627" s="7" t="s">
        <v>635</v>
      </c>
      <c r="B627" s="7">
        <v>626</v>
      </c>
      <c r="C627" s="3" t="s">
        <v>1</v>
      </c>
      <c r="D627" s="3"/>
      <c r="E627" s="3">
        <v>3</v>
      </c>
      <c r="F627" s="3">
        <v>-1.96</v>
      </c>
      <c r="G627" s="8">
        <v>142200</v>
      </c>
      <c r="H627" s="3">
        <v>428</v>
      </c>
      <c r="I627" s="8">
        <v>300</v>
      </c>
      <c r="J627" s="3">
        <v>30.66</v>
      </c>
      <c r="K627" s="3">
        <v>0.67</v>
      </c>
      <c r="L627" s="3">
        <v>1.35</v>
      </c>
      <c r="M627" s="3"/>
      <c r="N627" s="3">
        <v>0.1</v>
      </c>
      <c r="O627" s="3">
        <v>4.3600000000000003</v>
      </c>
      <c r="P627" s="3">
        <v>2.19</v>
      </c>
      <c r="Q627" s="3">
        <v>-3.47</v>
      </c>
      <c r="R627" s="3"/>
      <c r="S627" s="3">
        <v>51.41</v>
      </c>
      <c r="T627" s="3"/>
      <c r="U627" s="3">
        <v>799</v>
      </c>
      <c r="V627" s="3">
        <v>702</v>
      </c>
      <c r="W627" s="9">
        <v>-0.17</v>
      </c>
      <c r="X627" s="3"/>
      <c r="Y627" s="2"/>
      <c r="Z627" s="2"/>
    </row>
    <row r="628" spans="1:26" ht="15.75" customHeight="1" x14ac:dyDescent="0.25">
      <c r="A628" s="7" t="s">
        <v>636</v>
      </c>
      <c r="B628" s="7">
        <v>627</v>
      </c>
      <c r="C628" s="3" t="s">
        <v>5</v>
      </c>
      <c r="D628" s="3"/>
      <c r="E628" s="3">
        <v>33.25</v>
      </c>
      <c r="F628" s="9">
        <v>-0.75</v>
      </c>
      <c r="G628" s="8">
        <v>26000</v>
      </c>
      <c r="H628" s="8">
        <v>867</v>
      </c>
      <c r="I628" s="8">
        <v>5985</v>
      </c>
      <c r="J628" s="3">
        <v>23.34</v>
      </c>
      <c r="K628" s="3">
        <v>3.1</v>
      </c>
      <c r="L628" s="3">
        <v>0.16</v>
      </c>
      <c r="M628" s="3">
        <v>0.45</v>
      </c>
      <c r="N628" s="3">
        <v>1.42</v>
      </c>
      <c r="O628" s="3">
        <v>14.45</v>
      </c>
      <c r="P628" s="3">
        <v>13.82</v>
      </c>
      <c r="Q628" s="3">
        <v>12.58</v>
      </c>
      <c r="R628" s="3">
        <v>1.34</v>
      </c>
      <c r="S628" s="3">
        <v>43.52</v>
      </c>
      <c r="T628" s="3"/>
      <c r="U628" s="3">
        <v>474</v>
      </c>
      <c r="V628" s="3">
        <v>389</v>
      </c>
      <c r="W628" s="4">
        <v>1.83</v>
      </c>
      <c r="X628" s="3"/>
      <c r="Y628" s="2"/>
      <c r="Z628" s="2"/>
    </row>
    <row r="629" spans="1:26" ht="15.75" customHeight="1" x14ac:dyDescent="0.25">
      <c r="A629" s="7" t="s">
        <v>637</v>
      </c>
      <c r="B629" s="7">
        <v>628</v>
      </c>
      <c r="C629" s="3" t="s">
        <v>5</v>
      </c>
      <c r="D629" s="3"/>
      <c r="E629" s="3">
        <v>3.66</v>
      </c>
      <c r="F629" s="4">
        <v>0</v>
      </c>
      <c r="G629" s="8">
        <v>2000</v>
      </c>
      <c r="H629" s="8">
        <v>7</v>
      </c>
      <c r="I629" s="8">
        <v>729</v>
      </c>
      <c r="J629" s="3">
        <v>11.17</v>
      </c>
      <c r="K629" s="3">
        <v>0.51</v>
      </c>
      <c r="L629" s="3">
        <v>1.76</v>
      </c>
      <c r="M629" s="3">
        <v>0.44</v>
      </c>
      <c r="N629" s="3">
        <v>0.33</v>
      </c>
      <c r="O629" s="3">
        <v>1.93</v>
      </c>
      <c r="P629" s="3">
        <v>4.4000000000000004</v>
      </c>
      <c r="Q629" s="3">
        <v>-3.51</v>
      </c>
      <c r="R629" s="3">
        <v>12.02</v>
      </c>
      <c r="S629" s="3">
        <v>52.53</v>
      </c>
      <c r="T629" s="3"/>
      <c r="U629" s="3">
        <v>531</v>
      </c>
      <c r="V629" s="3">
        <v>606</v>
      </c>
      <c r="W629" s="6">
        <v>0.41</v>
      </c>
      <c r="X629" s="3"/>
      <c r="Y629" s="2"/>
      <c r="Z629" s="2"/>
    </row>
    <row r="630" spans="1:26" ht="15.75" customHeight="1" x14ac:dyDescent="0.25">
      <c r="A630" s="7" t="s">
        <v>638</v>
      </c>
      <c r="B630" s="7">
        <v>629</v>
      </c>
      <c r="C630" s="3" t="s">
        <v>1</v>
      </c>
      <c r="D630" s="3"/>
      <c r="E630" s="3">
        <v>20.7</v>
      </c>
      <c r="F630" s="3">
        <v>0</v>
      </c>
      <c r="G630" s="8">
        <v>0</v>
      </c>
      <c r="H630" s="3">
        <v>0</v>
      </c>
      <c r="I630" s="8">
        <v>2484</v>
      </c>
      <c r="J630" s="3">
        <v>66.12</v>
      </c>
      <c r="K630" s="3">
        <v>0.67</v>
      </c>
      <c r="L630" s="3">
        <v>0.12</v>
      </c>
      <c r="M630" s="3"/>
      <c r="N630" s="3">
        <v>0.31</v>
      </c>
      <c r="O630" s="3">
        <v>0.72</v>
      </c>
      <c r="P630" s="3">
        <v>1.01</v>
      </c>
      <c r="Q630" s="3">
        <v>5.5</v>
      </c>
      <c r="R630" s="3">
        <v>2.61</v>
      </c>
      <c r="S630" s="3">
        <v>25.04</v>
      </c>
      <c r="T630" s="3"/>
      <c r="U630" s="3">
        <v>921</v>
      </c>
      <c r="V630" s="3">
        <v>958</v>
      </c>
      <c r="W630" s="9">
        <v>-8.01</v>
      </c>
      <c r="X630" s="3"/>
      <c r="Y630" s="2"/>
      <c r="Z630" s="2"/>
    </row>
    <row r="631" spans="1:26" ht="15.75" customHeight="1" x14ac:dyDescent="0.25">
      <c r="A631" s="7" t="s">
        <v>639</v>
      </c>
      <c r="B631" s="7">
        <v>630</v>
      </c>
      <c r="C631" s="3" t="s">
        <v>1</v>
      </c>
      <c r="D631" s="3"/>
      <c r="E631" s="3">
        <v>2.92</v>
      </c>
      <c r="F631" s="3">
        <v>1.39</v>
      </c>
      <c r="G631" s="8">
        <v>2606700</v>
      </c>
      <c r="H631" s="8">
        <v>7578</v>
      </c>
      <c r="I631" s="8">
        <v>2336</v>
      </c>
      <c r="J631" s="3">
        <v>20.96</v>
      </c>
      <c r="K631" s="3">
        <v>3.14</v>
      </c>
      <c r="L631" s="3">
        <v>0.32</v>
      </c>
      <c r="M631" s="3">
        <v>0.03</v>
      </c>
      <c r="N631" s="3">
        <v>0.14000000000000001</v>
      </c>
      <c r="O631" s="3">
        <v>14.89</v>
      </c>
      <c r="P631" s="3">
        <v>15.82</v>
      </c>
      <c r="Q631" s="3">
        <v>5.59</v>
      </c>
      <c r="R631" s="3">
        <v>1.74</v>
      </c>
      <c r="S631" s="3">
        <v>27.6</v>
      </c>
      <c r="T631" s="3"/>
      <c r="U631" s="3">
        <v>433</v>
      </c>
      <c r="V631" s="3">
        <v>366</v>
      </c>
      <c r="W631" s="4">
        <v>0.89</v>
      </c>
      <c r="X631" s="3"/>
      <c r="Y631" s="2"/>
      <c r="Z631" s="2"/>
    </row>
    <row r="632" spans="1:26" ht="15.75" customHeight="1" x14ac:dyDescent="0.25">
      <c r="A632" s="7" t="s">
        <v>640</v>
      </c>
      <c r="B632" s="7">
        <v>631</v>
      </c>
      <c r="C632" s="3" t="s">
        <v>5</v>
      </c>
      <c r="D632" s="3"/>
      <c r="E632" s="3">
        <v>0.74</v>
      </c>
      <c r="F632" s="4">
        <v>0</v>
      </c>
      <c r="G632" s="8">
        <v>0</v>
      </c>
      <c r="H632" s="8">
        <v>0</v>
      </c>
      <c r="I632" s="8">
        <v>236</v>
      </c>
      <c r="J632" s="3"/>
      <c r="K632" s="3">
        <v>0.59</v>
      </c>
      <c r="L632" s="3">
        <v>1.0900000000000001</v>
      </c>
      <c r="M632" s="3"/>
      <c r="N632" s="3">
        <v>0</v>
      </c>
      <c r="O632" s="3">
        <v>-10.29</v>
      </c>
      <c r="P632" s="3">
        <v>-28.42</v>
      </c>
      <c r="Q632" s="3">
        <v>-29.01</v>
      </c>
      <c r="R632" s="3"/>
      <c r="S632" s="3">
        <v>64.52</v>
      </c>
      <c r="T632" s="3"/>
      <c r="U632" s="3"/>
      <c r="V632" s="3"/>
      <c r="W632" s="9"/>
      <c r="X632" s="3"/>
      <c r="Y632" s="2"/>
      <c r="Z632" s="2"/>
    </row>
    <row r="633" spans="1:26" ht="15.75" customHeight="1" x14ac:dyDescent="0.25">
      <c r="A633" s="7" t="s">
        <v>641</v>
      </c>
      <c r="B633" s="7">
        <v>632</v>
      </c>
      <c r="C633" s="3" t="s">
        <v>1</v>
      </c>
      <c r="D633" s="3"/>
      <c r="E633" s="3">
        <v>10</v>
      </c>
      <c r="F633" s="3">
        <v>3.63</v>
      </c>
      <c r="G633" s="8">
        <v>13500</v>
      </c>
      <c r="H633" s="3">
        <v>133</v>
      </c>
      <c r="I633" s="8">
        <v>3000</v>
      </c>
      <c r="J633" s="3">
        <v>26.49</v>
      </c>
      <c r="K633" s="3">
        <v>2.58</v>
      </c>
      <c r="L633" s="3">
        <v>0.71</v>
      </c>
      <c r="M633" s="3">
        <v>0.24</v>
      </c>
      <c r="N633" s="3">
        <v>0.38</v>
      </c>
      <c r="O633" s="3">
        <v>6.78</v>
      </c>
      <c r="P633" s="3">
        <v>9.9</v>
      </c>
      <c r="Q633" s="3">
        <v>1.31</v>
      </c>
      <c r="R633" s="3">
        <v>2.4900000000000002</v>
      </c>
      <c r="S633" s="3">
        <v>22.53</v>
      </c>
      <c r="T633" s="3"/>
      <c r="U633" s="3">
        <v>586</v>
      </c>
      <c r="V633" s="3">
        <v>581</v>
      </c>
      <c r="W633" s="9">
        <v>3.16</v>
      </c>
      <c r="X633" s="3"/>
      <c r="Y633" s="2"/>
      <c r="Z633" s="2"/>
    </row>
    <row r="634" spans="1:26" ht="15.75" customHeight="1" x14ac:dyDescent="0.25">
      <c r="A634" s="7" t="s">
        <v>642</v>
      </c>
      <c r="B634" s="7">
        <v>633</v>
      </c>
      <c r="C634" s="3" t="s">
        <v>5</v>
      </c>
      <c r="D634" s="3"/>
      <c r="E634" s="3">
        <v>36</v>
      </c>
      <c r="F634" s="9">
        <v>0</v>
      </c>
      <c r="G634" s="8">
        <v>2562000</v>
      </c>
      <c r="H634" s="8">
        <v>93270</v>
      </c>
      <c r="I634" s="8">
        <v>73044</v>
      </c>
      <c r="J634" s="3">
        <v>35.369999999999997</v>
      </c>
      <c r="K634" s="3">
        <v>6.63</v>
      </c>
      <c r="L634" s="3">
        <v>0.53</v>
      </c>
      <c r="M634" s="3">
        <v>0.27</v>
      </c>
      <c r="N634" s="3">
        <v>1.02</v>
      </c>
      <c r="O634" s="3">
        <v>16.47</v>
      </c>
      <c r="P634" s="3">
        <v>19.54</v>
      </c>
      <c r="Q634" s="3">
        <v>12.34</v>
      </c>
      <c r="R634" s="3">
        <v>1.39</v>
      </c>
      <c r="S634" s="3">
        <v>25.02</v>
      </c>
      <c r="T634" s="3"/>
      <c r="U634" s="3">
        <v>469</v>
      </c>
      <c r="V634" s="3">
        <v>433</v>
      </c>
      <c r="W634" s="6">
        <v>2.8</v>
      </c>
      <c r="X634" s="3"/>
      <c r="Y634" s="2"/>
      <c r="Z634" s="2"/>
    </row>
    <row r="635" spans="1:26" ht="15.75" customHeight="1" x14ac:dyDescent="0.25">
      <c r="A635" s="7" t="s">
        <v>643</v>
      </c>
      <c r="B635" s="7">
        <v>634</v>
      </c>
      <c r="C635" s="3" t="s">
        <v>1</v>
      </c>
      <c r="D635" s="3"/>
      <c r="E635" s="3">
        <v>3.36</v>
      </c>
      <c r="F635" s="4">
        <v>-0.59</v>
      </c>
      <c r="G635" s="8">
        <v>21800</v>
      </c>
      <c r="H635" s="8">
        <v>73</v>
      </c>
      <c r="I635" s="8">
        <v>1594</v>
      </c>
      <c r="J635" s="3">
        <v>71.69</v>
      </c>
      <c r="K635" s="3">
        <v>0.93</v>
      </c>
      <c r="L635" s="3">
        <v>0.54</v>
      </c>
      <c r="M635" s="3"/>
      <c r="N635" s="3">
        <v>0.05</v>
      </c>
      <c r="O635" s="3">
        <v>0.35</v>
      </c>
      <c r="P635" s="3">
        <v>1.25</v>
      </c>
      <c r="Q635" s="3">
        <v>-2.1800000000000002</v>
      </c>
      <c r="R635" s="3">
        <v>7.4</v>
      </c>
      <c r="S635" s="3">
        <v>47.24</v>
      </c>
      <c r="T635" s="3"/>
      <c r="U635" s="3">
        <v>919</v>
      </c>
      <c r="V635" s="3">
        <v>978</v>
      </c>
      <c r="W635" s="6">
        <v>-6.02</v>
      </c>
      <c r="X635" s="3"/>
      <c r="Y635" s="2"/>
      <c r="Z635" s="2"/>
    </row>
    <row r="636" spans="1:26" ht="15.75" customHeight="1" x14ac:dyDescent="0.25">
      <c r="A636" s="7" t="s">
        <v>644</v>
      </c>
      <c r="B636" s="7">
        <v>635</v>
      </c>
      <c r="C636" s="3" t="s">
        <v>1</v>
      </c>
      <c r="D636" s="3"/>
      <c r="E636" s="3">
        <v>37.5</v>
      </c>
      <c r="F636" s="4">
        <v>-3.23</v>
      </c>
      <c r="G636" s="8">
        <v>10737800</v>
      </c>
      <c r="H636" s="8">
        <v>402802</v>
      </c>
      <c r="I636" s="8">
        <v>76501</v>
      </c>
      <c r="J636" s="3"/>
      <c r="K636" s="3">
        <v>0.72</v>
      </c>
      <c r="L636" s="3">
        <v>1.75</v>
      </c>
      <c r="M636" s="3"/>
      <c r="N636" s="3">
        <v>0</v>
      </c>
      <c r="O636" s="3">
        <v>-3.44</v>
      </c>
      <c r="P636" s="3">
        <v>-8.74</v>
      </c>
      <c r="Q636" s="3">
        <v>-8.65</v>
      </c>
      <c r="R636" s="3">
        <v>3.87</v>
      </c>
      <c r="S636" s="3">
        <v>51.96</v>
      </c>
      <c r="T636" s="3"/>
      <c r="U636" s="3"/>
      <c r="V636" s="3"/>
      <c r="W636" s="4"/>
      <c r="X636" s="3"/>
      <c r="Y636" s="2"/>
      <c r="Z636" s="2"/>
    </row>
    <row r="637" spans="1:26" ht="15.75" customHeight="1" x14ac:dyDescent="0.25">
      <c r="A637" s="7" t="s">
        <v>645</v>
      </c>
      <c r="B637" s="7">
        <v>636</v>
      </c>
      <c r="C637" s="3" t="s">
        <v>5</v>
      </c>
      <c r="D637" s="3"/>
      <c r="E637" s="3">
        <v>191</v>
      </c>
      <c r="F637" s="4">
        <v>0</v>
      </c>
      <c r="G637" s="8">
        <v>0</v>
      </c>
      <c r="H637" s="8">
        <v>0</v>
      </c>
      <c r="I637" s="8">
        <v>1146</v>
      </c>
      <c r="J637" s="3">
        <v>7.66</v>
      </c>
      <c r="K637" s="3">
        <v>0.83</v>
      </c>
      <c r="L637" s="3">
        <v>0.22</v>
      </c>
      <c r="M637" s="3">
        <v>5.5</v>
      </c>
      <c r="N637" s="3">
        <v>24.94</v>
      </c>
      <c r="O637" s="3">
        <v>10.38</v>
      </c>
      <c r="P637" s="3">
        <v>11.29</v>
      </c>
      <c r="Q637" s="3">
        <v>10.38</v>
      </c>
      <c r="R637" s="3">
        <v>2.76</v>
      </c>
      <c r="S637" s="3">
        <v>25.25</v>
      </c>
      <c r="T637" s="3"/>
      <c r="U637" s="3">
        <v>251</v>
      </c>
      <c r="V637" s="3">
        <v>183</v>
      </c>
      <c r="W637" s="9">
        <v>1.42</v>
      </c>
      <c r="X637" s="3"/>
      <c r="Y637" s="2"/>
      <c r="Z637" s="2"/>
    </row>
    <row r="638" spans="1:26" ht="15.75" customHeight="1" x14ac:dyDescent="0.25">
      <c r="A638" s="7" t="s">
        <v>646</v>
      </c>
      <c r="B638" s="7">
        <v>637</v>
      </c>
      <c r="C638" s="3" t="s">
        <v>1</v>
      </c>
      <c r="D638" s="3"/>
      <c r="E638" s="3">
        <v>5.15</v>
      </c>
      <c r="F638" s="3">
        <v>0.98</v>
      </c>
      <c r="G638" s="3">
        <v>900</v>
      </c>
      <c r="H638" s="3">
        <v>5</v>
      </c>
      <c r="I638" s="8">
        <v>626</v>
      </c>
      <c r="J638" s="3">
        <v>11.61</v>
      </c>
      <c r="K638" s="3">
        <v>1.31</v>
      </c>
      <c r="L638" s="3">
        <v>0.55000000000000004</v>
      </c>
      <c r="M638" s="3"/>
      <c r="N638" s="3">
        <v>0.44</v>
      </c>
      <c r="O638" s="3">
        <v>9.11</v>
      </c>
      <c r="P638" s="3">
        <v>11.26</v>
      </c>
      <c r="Q638" s="3">
        <v>5.88</v>
      </c>
      <c r="R638" s="3">
        <v>8.82</v>
      </c>
      <c r="S638" s="3">
        <v>23.55</v>
      </c>
      <c r="T638" s="3"/>
      <c r="U638" s="3">
        <v>366</v>
      </c>
      <c r="V638" s="3">
        <v>321</v>
      </c>
      <c r="W638" s="6">
        <v>-0.13</v>
      </c>
      <c r="X638" s="3"/>
      <c r="Y638" s="2"/>
      <c r="Z638" s="2"/>
    </row>
    <row r="639" spans="1:26" ht="15.75" customHeight="1" x14ac:dyDescent="0.25">
      <c r="A639" s="7" t="s">
        <v>647</v>
      </c>
      <c r="B639" s="7">
        <v>638</v>
      </c>
      <c r="C639" s="3" t="s">
        <v>1</v>
      </c>
      <c r="D639" s="3"/>
      <c r="E639" s="3">
        <v>13.7</v>
      </c>
      <c r="F639" s="3">
        <v>-0.72</v>
      </c>
      <c r="G639" s="8">
        <v>71500</v>
      </c>
      <c r="H639" s="3">
        <v>969</v>
      </c>
      <c r="I639" s="8">
        <v>4474</v>
      </c>
      <c r="J639" s="3">
        <v>18.489999999999998</v>
      </c>
      <c r="K639" s="3">
        <v>2.38</v>
      </c>
      <c r="L639" s="3">
        <v>1.44</v>
      </c>
      <c r="M639" s="3">
        <v>0.13</v>
      </c>
      <c r="N639" s="3">
        <v>0.74</v>
      </c>
      <c r="O639" s="3">
        <v>9.7100000000000009</v>
      </c>
      <c r="P639" s="3">
        <v>16.53</v>
      </c>
      <c r="Q639" s="3">
        <v>8.9700000000000006</v>
      </c>
      <c r="R639" s="3">
        <v>0.91</v>
      </c>
      <c r="S639" s="3">
        <v>20.5</v>
      </c>
      <c r="T639" s="3"/>
      <c r="U639" s="3">
        <v>394</v>
      </c>
      <c r="V639" s="3">
        <v>421</v>
      </c>
      <c r="W639" s="4">
        <v>0.27</v>
      </c>
      <c r="X639" s="3"/>
      <c r="Y639" s="2"/>
      <c r="Z639" s="2"/>
    </row>
    <row r="640" spans="1:26" ht="15.75" customHeight="1" x14ac:dyDescent="0.25">
      <c r="A640" s="7" t="s">
        <v>648</v>
      </c>
      <c r="B640" s="7">
        <v>639</v>
      </c>
      <c r="C640" s="3" t="s">
        <v>1</v>
      </c>
      <c r="D640" s="3"/>
      <c r="E640" s="3">
        <v>4.62</v>
      </c>
      <c r="F640" s="9">
        <v>0.43</v>
      </c>
      <c r="G640" s="8">
        <v>42100</v>
      </c>
      <c r="H640" s="8">
        <v>195</v>
      </c>
      <c r="I640" s="8">
        <v>1926</v>
      </c>
      <c r="J640" s="3">
        <v>32.25</v>
      </c>
      <c r="K640" s="3">
        <v>0.84</v>
      </c>
      <c r="L640" s="3">
        <v>1.03</v>
      </c>
      <c r="M640" s="3"/>
      <c r="N640" s="3">
        <v>0.14000000000000001</v>
      </c>
      <c r="O640" s="3">
        <v>2.09</v>
      </c>
      <c r="P640" s="3">
        <v>2.58</v>
      </c>
      <c r="Q640" s="3">
        <v>3.23</v>
      </c>
      <c r="R640" s="3"/>
      <c r="S640" s="3">
        <v>36.6</v>
      </c>
      <c r="T640" s="3"/>
      <c r="U640" s="3">
        <v>803</v>
      </c>
      <c r="V640" s="3">
        <v>818</v>
      </c>
      <c r="W640" s="9">
        <v>-0.42</v>
      </c>
      <c r="X640" s="3"/>
      <c r="Y640" s="2"/>
      <c r="Z640" s="2"/>
    </row>
    <row r="641" spans="1:26" ht="15.75" customHeight="1" x14ac:dyDescent="0.25">
      <c r="A641" s="7" t="s">
        <v>649</v>
      </c>
      <c r="B641" s="7">
        <v>640</v>
      </c>
      <c r="C641" s="3" t="s">
        <v>1</v>
      </c>
      <c r="D641" s="3"/>
      <c r="E641" s="3">
        <v>11.8</v>
      </c>
      <c r="F641" s="3">
        <v>0.85</v>
      </c>
      <c r="G641" s="8">
        <v>734500</v>
      </c>
      <c r="H641" s="8">
        <v>8684</v>
      </c>
      <c r="I641" s="8">
        <v>4734</v>
      </c>
      <c r="J641" s="3">
        <v>13.23</v>
      </c>
      <c r="K641" s="3">
        <v>1.62</v>
      </c>
      <c r="L641" s="3">
        <v>1.58</v>
      </c>
      <c r="M641" s="3">
        <v>0.09</v>
      </c>
      <c r="N641" s="3">
        <v>0.89</v>
      </c>
      <c r="O641" s="3">
        <v>8.36</v>
      </c>
      <c r="P641" s="3">
        <v>12.8</v>
      </c>
      <c r="Q641" s="3">
        <v>21.1</v>
      </c>
      <c r="R641" s="3">
        <v>1.77</v>
      </c>
      <c r="S641" s="3">
        <v>57.44</v>
      </c>
      <c r="T641" s="3"/>
      <c r="U641" s="3">
        <v>358</v>
      </c>
      <c r="V641" s="3">
        <v>375</v>
      </c>
      <c r="W641" s="4">
        <v>0.13</v>
      </c>
      <c r="X641" s="3"/>
      <c r="Y641" s="2"/>
      <c r="Z641" s="2"/>
    </row>
    <row r="642" spans="1:26" ht="15.75" customHeight="1" x14ac:dyDescent="0.25">
      <c r="A642" s="7" t="s">
        <v>650</v>
      </c>
      <c r="B642" s="7">
        <v>641</v>
      </c>
      <c r="C642" s="3" t="s">
        <v>1</v>
      </c>
      <c r="D642" s="3"/>
      <c r="E642" s="3">
        <v>9</v>
      </c>
      <c r="F642" s="4">
        <v>0</v>
      </c>
      <c r="G642" s="8">
        <v>0</v>
      </c>
      <c r="H642" s="8">
        <v>0</v>
      </c>
      <c r="I642" s="8">
        <v>972</v>
      </c>
      <c r="J642" s="3">
        <v>47.53</v>
      </c>
      <c r="K642" s="3">
        <v>0.41</v>
      </c>
      <c r="L642" s="3">
        <v>0.11</v>
      </c>
      <c r="M642" s="3"/>
      <c r="N642" s="3">
        <v>0.19</v>
      </c>
      <c r="O642" s="3">
        <v>-0.4</v>
      </c>
      <c r="P642" s="3">
        <v>0.89</v>
      </c>
      <c r="Q642" s="3">
        <v>-10.48</v>
      </c>
      <c r="R642" s="3">
        <v>6.63</v>
      </c>
      <c r="S642" s="3">
        <v>25.64</v>
      </c>
      <c r="T642" s="3"/>
      <c r="U642" s="3">
        <v>900</v>
      </c>
      <c r="V642" s="3"/>
      <c r="W642" s="9">
        <v>1.38</v>
      </c>
      <c r="X642" s="3"/>
      <c r="Y642" s="2"/>
      <c r="Z642" s="2"/>
    </row>
    <row r="643" spans="1:26" ht="15.75" customHeight="1" x14ac:dyDescent="0.25">
      <c r="A643" s="7" t="s">
        <v>651</v>
      </c>
      <c r="B643" s="7">
        <v>642</v>
      </c>
      <c r="C643" s="3" t="s">
        <v>1</v>
      </c>
      <c r="D643" s="3"/>
      <c r="E643" s="3">
        <v>1.31</v>
      </c>
      <c r="F643" s="3">
        <v>0.77</v>
      </c>
      <c r="G643" s="8">
        <v>9421000</v>
      </c>
      <c r="H643" s="8">
        <v>12279</v>
      </c>
      <c r="I643" s="8">
        <v>25126</v>
      </c>
      <c r="J643" s="3">
        <v>14.36</v>
      </c>
      <c r="K643" s="3">
        <v>0.56999999999999995</v>
      </c>
      <c r="L643" s="3">
        <v>1.52</v>
      </c>
      <c r="M643" s="3">
        <v>0.03</v>
      </c>
      <c r="N643" s="3">
        <v>0.09</v>
      </c>
      <c r="O643" s="3">
        <v>4.5599999999999996</v>
      </c>
      <c r="P643" s="3">
        <v>3.95</v>
      </c>
      <c r="Q643" s="3">
        <v>5.84</v>
      </c>
      <c r="R643" s="3">
        <v>4.7</v>
      </c>
      <c r="S643" s="3">
        <v>39.71</v>
      </c>
      <c r="T643" s="3"/>
      <c r="U643" s="3">
        <v>610</v>
      </c>
      <c r="V643" s="3">
        <v>552</v>
      </c>
      <c r="W643" s="6">
        <v>0.56000000000000005</v>
      </c>
      <c r="X643" s="3"/>
      <c r="Y643" s="2"/>
      <c r="Z643" s="2"/>
    </row>
    <row r="644" spans="1:26" ht="15.75" customHeight="1" x14ac:dyDescent="0.25">
      <c r="A644" s="7" t="s">
        <v>652</v>
      </c>
      <c r="B644" s="7">
        <v>643</v>
      </c>
      <c r="C644" s="3" t="s">
        <v>1</v>
      </c>
      <c r="D644" s="3"/>
      <c r="E644" s="3">
        <v>4.26</v>
      </c>
      <c r="F644" s="4">
        <v>-0.47</v>
      </c>
      <c r="G644" s="8">
        <v>5702200</v>
      </c>
      <c r="H644" s="8">
        <v>24434</v>
      </c>
      <c r="I644" s="8">
        <v>35784</v>
      </c>
      <c r="J644" s="3">
        <v>7.93</v>
      </c>
      <c r="K644" s="3">
        <v>1.3</v>
      </c>
      <c r="L644" s="3">
        <v>0.42</v>
      </c>
      <c r="M644" s="3">
        <v>0.12</v>
      </c>
      <c r="N644" s="3">
        <v>0.54</v>
      </c>
      <c r="O644" s="3">
        <v>13.43</v>
      </c>
      <c r="P644" s="3">
        <v>16.71</v>
      </c>
      <c r="Q644" s="3">
        <v>38.71</v>
      </c>
      <c r="R644" s="3">
        <v>9.35</v>
      </c>
      <c r="S644" s="3">
        <v>28.71</v>
      </c>
      <c r="T644" s="3"/>
      <c r="U644" s="3">
        <v>171</v>
      </c>
      <c r="V644" s="3">
        <v>134</v>
      </c>
      <c r="W644" s="9">
        <v>0.22</v>
      </c>
      <c r="X644" s="3"/>
      <c r="Y644" s="2"/>
      <c r="Z644" s="2"/>
    </row>
    <row r="645" spans="1:26" ht="15.75" customHeight="1" x14ac:dyDescent="0.25">
      <c r="A645" s="7" t="s">
        <v>653</v>
      </c>
      <c r="B645" s="7">
        <v>644</v>
      </c>
      <c r="C645" s="3" t="s">
        <v>5</v>
      </c>
      <c r="D645" s="3"/>
      <c r="E645" s="3">
        <v>1.58</v>
      </c>
      <c r="F645" s="4">
        <v>-2.4700000000000002</v>
      </c>
      <c r="G645" s="8">
        <v>1159000</v>
      </c>
      <c r="H645" s="8">
        <v>1823</v>
      </c>
      <c r="I645" s="8">
        <v>427</v>
      </c>
      <c r="J645" s="3">
        <v>12.68</v>
      </c>
      <c r="K645" s="3">
        <v>1.46</v>
      </c>
      <c r="L645" s="3">
        <v>0.19</v>
      </c>
      <c r="M645" s="3"/>
      <c r="N645" s="3">
        <v>0.12</v>
      </c>
      <c r="O645" s="3">
        <v>12.01</v>
      </c>
      <c r="P645" s="3">
        <v>11.69</v>
      </c>
      <c r="Q645" s="3">
        <v>6.91</v>
      </c>
      <c r="R645" s="3">
        <v>6.17</v>
      </c>
      <c r="S645" s="3">
        <v>25.74</v>
      </c>
      <c r="T645" s="3"/>
      <c r="U645" s="3">
        <v>370</v>
      </c>
      <c r="V645" s="3">
        <v>280</v>
      </c>
      <c r="W645" s="9">
        <v>0.53</v>
      </c>
      <c r="X645" s="3"/>
      <c r="Y645" s="2"/>
      <c r="Z645" s="2"/>
    </row>
    <row r="646" spans="1:26" ht="15.75" customHeight="1" x14ac:dyDescent="0.25">
      <c r="A646" s="7" t="s">
        <v>654</v>
      </c>
      <c r="B646" s="7">
        <v>645</v>
      </c>
      <c r="C646" s="3" t="s">
        <v>1</v>
      </c>
      <c r="D646" s="3"/>
      <c r="E646" s="3">
        <v>2.2000000000000002</v>
      </c>
      <c r="F646" s="9">
        <v>4.76</v>
      </c>
      <c r="G646" s="8">
        <v>7675600</v>
      </c>
      <c r="H646" s="8">
        <v>17109</v>
      </c>
      <c r="I646" s="8">
        <v>1260</v>
      </c>
      <c r="J646" s="3">
        <v>29.88</v>
      </c>
      <c r="K646" s="3">
        <v>0.78</v>
      </c>
      <c r="L646" s="3">
        <v>3.81</v>
      </c>
      <c r="M646" s="3">
        <v>7.0000000000000007E-2</v>
      </c>
      <c r="N646" s="3">
        <v>7.0000000000000007E-2</v>
      </c>
      <c r="O646" s="3">
        <v>5.72</v>
      </c>
      <c r="P646" s="3">
        <v>2.6</v>
      </c>
      <c r="Q646" s="3">
        <v>0.69</v>
      </c>
      <c r="R646" s="3">
        <v>3.28</v>
      </c>
      <c r="S646" s="3">
        <v>56.05</v>
      </c>
      <c r="T646" s="3"/>
      <c r="U646" s="3">
        <v>789</v>
      </c>
      <c r="V646" s="3">
        <v>644</v>
      </c>
      <c r="W646" s="9">
        <v>-0.81</v>
      </c>
      <c r="X646" s="3"/>
      <c r="Y646" s="2"/>
      <c r="Z646" s="2"/>
    </row>
    <row r="647" spans="1:26" ht="15.75" customHeight="1" x14ac:dyDescent="0.25">
      <c r="A647" s="7" t="s">
        <v>655</v>
      </c>
      <c r="B647" s="7">
        <v>646</v>
      </c>
      <c r="C647" s="3" t="s">
        <v>5</v>
      </c>
      <c r="D647" s="3"/>
      <c r="E647" s="3">
        <v>13.9</v>
      </c>
      <c r="F647" s="9">
        <v>0</v>
      </c>
      <c r="G647" s="8">
        <v>0</v>
      </c>
      <c r="H647" s="8">
        <v>0</v>
      </c>
      <c r="I647" s="8">
        <v>521</v>
      </c>
      <c r="J647" s="3"/>
      <c r="K647" s="3">
        <v>0.6</v>
      </c>
      <c r="L647" s="3">
        <v>0.15</v>
      </c>
      <c r="M647" s="3">
        <v>0.6</v>
      </c>
      <c r="N647" s="3">
        <v>0</v>
      </c>
      <c r="O647" s="3">
        <v>0.05</v>
      </c>
      <c r="P647" s="3">
        <v>-0.03</v>
      </c>
      <c r="Q647" s="3">
        <v>-5.44</v>
      </c>
      <c r="R647" s="3">
        <v>4.17</v>
      </c>
      <c r="S647" s="3">
        <v>28.55</v>
      </c>
      <c r="T647" s="3"/>
      <c r="U647" s="3"/>
      <c r="V647" s="3"/>
      <c r="W647" s="4"/>
      <c r="X647" s="3"/>
      <c r="Y647" s="2"/>
      <c r="Z647" s="2"/>
    </row>
    <row r="648" spans="1:26" ht="15.75" customHeight="1" x14ac:dyDescent="0.25">
      <c r="A648" s="7" t="s">
        <v>656</v>
      </c>
      <c r="B648" s="7">
        <v>647</v>
      </c>
      <c r="C648" s="3" t="s">
        <v>5</v>
      </c>
      <c r="D648" s="3"/>
      <c r="E648" s="3">
        <v>2.52</v>
      </c>
      <c r="F648" s="4">
        <v>0</v>
      </c>
      <c r="G648" s="8">
        <v>3423900</v>
      </c>
      <c r="H648" s="8">
        <v>8667</v>
      </c>
      <c r="I648" s="3">
        <v>706</v>
      </c>
      <c r="J648" s="3">
        <v>13.06</v>
      </c>
      <c r="K648" s="3">
        <v>2.02</v>
      </c>
      <c r="L648" s="3">
        <v>0.77</v>
      </c>
      <c r="M648" s="3"/>
      <c r="N648" s="3">
        <v>0.19</v>
      </c>
      <c r="O648" s="3">
        <v>10.63</v>
      </c>
      <c r="P648" s="3">
        <v>14.81</v>
      </c>
      <c r="Q648" s="3">
        <v>7.94</v>
      </c>
      <c r="R648" s="3">
        <v>7.94</v>
      </c>
      <c r="S648" s="3">
        <v>31.67</v>
      </c>
      <c r="T648" s="3"/>
      <c r="U648" s="3">
        <v>323</v>
      </c>
      <c r="V648" s="3">
        <v>317</v>
      </c>
      <c r="W648" s="9"/>
      <c r="X648" s="3"/>
      <c r="Y648" s="2"/>
      <c r="Z648" s="2"/>
    </row>
    <row r="649" spans="1:26" ht="15.75" customHeight="1" x14ac:dyDescent="0.25">
      <c r="A649" s="7" t="s">
        <v>657</v>
      </c>
      <c r="B649" s="7">
        <v>648</v>
      </c>
      <c r="C649" s="3" t="s">
        <v>5</v>
      </c>
      <c r="D649" s="3"/>
      <c r="E649" s="3">
        <v>135</v>
      </c>
      <c r="F649" s="4">
        <v>3.85</v>
      </c>
      <c r="G649" s="8">
        <v>2708200</v>
      </c>
      <c r="H649" s="8">
        <v>365028</v>
      </c>
      <c r="I649" s="8">
        <v>40500</v>
      </c>
      <c r="J649" s="3">
        <v>65.28</v>
      </c>
      <c r="K649" s="3">
        <v>17.420000000000002</v>
      </c>
      <c r="L649" s="3">
        <v>1.08</v>
      </c>
      <c r="M649" s="3">
        <v>1</v>
      </c>
      <c r="N649" s="3">
        <v>2.0699999999999998</v>
      </c>
      <c r="O649" s="3">
        <v>17.77</v>
      </c>
      <c r="P649" s="3">
        <v>26.87</v>
      </c>
      <c r="Q649" s="3">
        <v>21.79</v>
      </c>
      <c r="R649" s="3">
        <v>1.35</v>
      </c>
      <c r="S649" s="3">
        <v>40.58</v>
      </c>
      <c r="T649" s="3"/>
      <c r="U649" s="3">
        <v>478</v>
      </c>
      <c r="V649" s="3">
        <v>485</v>
      </c>
      <c r="W649" s="9">
        <v>2.56</v>
      </c>
      <c r="X649" s="3"/>
      <c r="Y649" s="2"/>
      <c r="Z649" s="2"/>
    </row>
    <row r="650" spans="1:26" ht="15.75" customHeight="1" x14ac:dyDescent="0.25">
      <c r="A650" s="7" t="s">
        <v>658</v>
      </c>
      <c r="B650" s="7">
        <v>649</v>
      </c>
      <c r="C650" s="3" t="s">
        <v>5</v>
      </c>
      <c r="D650" s="3"/>
      <c r="E650" s="3">
        <v>21.5</v>
      </c>
      <c r="F650" s="4">
        <v>-0.92</v>
      </c>
      <c r="G650" s="8">
        <v>76500</v>
      </c>
      <c r="H650" s="8">
        <v>1668</v>
      </c>
      <c r="I650" s="8">
        <v>4334</v>
      </c>
      <c r="J650" s="3"/>
      <c r="K650" s="3">
        <v>0.19</v>
      </c>
      <c r="L650" s="3">
        <v>0.06</v>
      </c>
      <c r="M650" s="3">
        <v>0.05</v>
      </c>
      <c r="N650" s="3">
        <v>0</v>
      </c>
      <c r="O650" s="3">
        <v>-0.99</v>
      </c>
      <c r="P650" s="3">
        <v>-0.83</v>
      </c>
      <c r="Q650" s="3">
        <v>-47.11</v>
      </c>
      <c r="R650" s="3">
        <v>0.23</v>
      </c>
      <c r="S650" s="3">
        <v>43.63</v>
      </c>
      <c r="T650" s="3"/>
      <c r="U650" s="3"/>
      <c r="V650" s="3"/>
      <c r="W650" s="6"/>
      <c r="X650" s="3"/>
      <c r="Y650" s="2"/>
      <c r="Z650" s="2"/>
    </row>
    <row r="651" spans="1:26" ht="15.75" customHeight="1" x14ac:dyDescent="0.25">
      <c r="A651" s="7" t="s">
        <v>659</v>
      </c>
      <c r="B651" s="7">
        <v>650</v>
      </c>
      <c r="C651" s="3" t="s">
        <v>1</v>
      </c>
      <c r="D651" s="3"/>
      <c r="E651" s="3">
        <v>0.11</v>
      </c>
      <c r="F651" s="3">
        <v>0</v>
      </c>
      <c r="G651" s="8">
        <v>1301100</v>
      </c>
      <c r="H651" s="3">
        <v>144</v>
      </c>
      <c r="I651" s="8">
        <v>1055</v>
      </c>
      <c r="J651" s="3"/>
      <c r="K651" s="3">
        <v>1.38</v>
      </c>
      <c r="L651" s="3">
        <v>3.57</v>
      </c>
      <c r="M651" s="3"/>
      <c r="N651" s="3">
        <v>0</v>
      </c>
      <c r="O651" s="3">
        <v>-6.63</v>
      </c>
      <c r="P651" s="3">
        <v>-33.82</v>
      </c>
      <c r="Q651" s="3">
        <v>-3.92</v>
      </c>
      <c r="R651" s="3"/>
      <c r="S651" s="3">
        <v>69.67</v>
      </c>
      <c r="T651" s="3"/>
      <c r="U651" s="3"/>
      <c r="V651" s="3"/>
      <c r="W651" s="9"/>
      <c r="X651" s="3"/>
      <c r="Y651" s="2"/>
      <c r="Z651" s="2"/>
    </row>
    <row r="652" spans="1:26" ht="15.75" customHeight="1" x14ac:dyDescent="0.25">
      <c r="A652" s="7" t="s">
        <v>660</v>
      </c>
      <c r="B652" s="7">
        <v>651</v>
      </c>
      <c r="C652" s="3" t="s">
        <v>1</v>
      </c>
      <c r="D652" s="3"/>
      <c r="E652" s="3">
        <v>0.36</v>
      </c>
      <c r="F652" s="3">
        <v>-2.7</v>
      </c>
      <c r="G652" s="8">
        <v>46609600</v>
      </c>
      <c r="H652" s="8">
        <v>16668</v>
      </c>
      <c r="I652" s="8">
        <v>3468</v>
      </c>
      <c r="J652" s="3">
        <v>56.86</v>
      </c>
      <c r="K652" s="3">
        <v>2.12</v>
      </c>
      <c r="L652" s="3">
        <v>0.56000000000000005</v>
      </c>
      <c r="M652" s="3"/>
      <c r="N652" s="3">
        <v>0.01</v>
      </c>
      <c r="O652" s="3">
        <v>3.37</v>
      </c>
      <c r="P652" s="3">
        <v>4.51</v>
      </c>
      <c r="Q652" s="3">
        <v>2.71</v>
      </c>
      <c r="R652" s="3"/>
      <c r="S652" s="3">
        <v>65.819999999999993</v>
      </c>
      <c r="T652" s="3"/>
      <c r="U652" s="3">
        <v>818</v>
      </c>
      <c r="V652" s="3">
        <v>821</v>
      </c>
      <c r="W652" s="9">
        <v>-0.09</v>
      </c>
      <c r="X652" s="3"/>
      <c r="Y652" s="2"/>
      <c r="Z652" s="2"/>
    </row>
    <row r="653" spans="1:26" ht="15.75" customHeight="1" x14ac:dyDescent="0.25">
      <c r="A653" s="7" t="s">
        <v>661</v>
      </c>
      <c r="B653" s="7">
        <v>652</v>
      </c>
      <c r="C653" s="3" t="s">
        <v>1</v>
      </c>
      <c r="D653" s="3"/>
      <c r="E653" s="3">
        <v>1.67</v>
      </c>
      <c r="F653" s="9">
        <v>-1.18</v>
      </c>
      <c r="G653" s="8">
        <v>10700</v>
      </c>
      <c r="H653" s="8">
        <v>18</v>
      </c>
      <c r="I653" s="8">
        <v>514</v>
      </c>
      <c r="J653" s="3">
        <v>14.09</v>
      </c>
      <c r="K653" s="3">
        <v>0.52</v>
      </c>
      <c r="L653" s="3">
        <v>2.38</v>
      </c>
      <c r="M653" s="3">
        <v>0.12</v>
      </c>
      <c r="N653" s="3">
        <v>0.12</v>
      </c>
      <c r="O653" s="3">
        <v>4.7300000000000004</v>
      </c>
      <c r="P653" s="3">
        <v>3.67</v>
      </c>
      <c r="Q653" s="3">
        <v>-8.7799999999999994</v>
      </c>
      <c r="R653" s="3">
        <v>7.1</v>
      </c>
      <c r="S653" s="3">
        <v>67.09</v>
      </c>
      <c r="T653" s="3"/>
      <c r="U653" s="3">
        <v>611</v>
      </c>
      <c r="V653" s="3">
        <v>540</v>
      </c>
      <c r="W653" s="4">
        <v>-7.0000000000000007E-2</v>
      </c>
      <c r="X653" s="3"/>
      <c r="Y653" s="2"/>
      <c r="Z653" s="2"/>
    </row>
    <row r="654" spans="1:26" ht="15.75" customHeight="1" x14ac:dyDescent="0.25">
      <c r="A654" s="7" t="s">
        <v>662</v>
      </c>
      <c r="B654" s="7">
        <v>653</v>
      </c>
      <c r="C654" s="3" t="s">
        <v>1</v>
      </c>
      <c r="D654" s="3"/>
      <c r="E654" s="3">
        <v>3.44</v>
      </c>
      <c r="F654" s="9">
        <v>1.18</v>
      </c>
      <c r="G654" s="8">
        <v>3300</v>
      </c>
      <c r="H654" s="3">
        <v>11</v>
      </c>
      <c r="I654" s="8">
        <v>2033</v>
      </c>
      <c r="J654" s="3">
        <v>21.38</v>
      </c>
      <c r="K654" s="3">
        <v>0.63</v>
      </c>
      <c r="L654" s="3">
        <v>0.1</v>
      </c>
      <c r="M654" s="3">
        <v>0.12</v>
      </c>
      <c r="N654" s="3">
        <v>0.16</v>
      </c>
      <c r="O654" s="3">
        <v>2.79</v>
      </c>
      <c r="P654" s="3">
        <v>2.96</v>
      </c>
      <c r="Q654" s="3">
        <v>-14.24</v>
      </c>
      <c r="R654" s="3">
        <v>3.53</v>
      </c>
      <c r="S654" s="3">
        <v>26.37</v>
      </c>
      <c r="T654" s="3"/>
      <c r="U654" s="3">
        <v>735</v>
      </c>
      <c r="V654" s="3">
        <v>724</v>
      </c>
      <c r="W654" s="4">
        <v>0.64</v>
      </c>
      <c r="X654" s="3"/>
      <c r="Y654" s="2"/>
      <c r="Z654" s="2"/>
    </row>
    <row r="655" spans="1:26" ht="15.75" customHeight="1" x14ac:dyDescent="0.25">
      <c r="A655" s="7" t="s">
        <v>663</v>
      </c>
      <c r="B655" s="7">
        <v>654</v>
      </c>
      <c r="C655" s="3" t="s">
        <v>1</v>
      </c>
      <c r="D655" s="3"/>
      <c r="E655" s="3">
        <v>1.73</v>
      </c>
      <c r="F655" s="9">
        <v>9.49</v>
      </c>
      <c r="G655" s="8">
        <v>17314700</v>
      </c>
      <c r="H655" s="8">
        <v>29420</v>
      </c>
      <c r="I655" s="8">
        <v>1179</v>
      </c>
      <c r="J655" s="3"/>
      <c r="K655" s="3">
        <v>0.62</v>
      </c>
      <c r="L655" s="3">
        <v>2.79</v>
      </c>
      <c r="M655" s="3"/>
      <c r="N655" s="3">
        <v>0</v>
      </c>
      <c r="O655" s="3">
        <v>-2.38</v>
      </c>
      <c r="P655" s="3">
        <v>-12.43</v>
      </c>
      <c r="Q655" s="3">
        <v>0.63</v>
      </c>
      <c r="R655" s="3"/>
      <c r="S655" s="3">
        <v>59.67</v>
      </c>
      <c r="T655" s="3"/>
      <c r="U655" s="3"/>
      <c r="V655" s="3"/>
      <c r="W655" s="9"/>
      <c r="X655" s="3"/>
      <c r="Y655" s="2"/>
      <c r="Z655" s="2"/>
    </row>
    <row r="656" spans="1:26" ht="15.75" customHeight="1" x14ac:dyDescent="0.25">
      <c r="A656" s="7" t="b">
        <v>1</v>
      </c>
      <c r="B656" s="7">
        <v>655</v>
      </c>
      <c r="C656" s="3" t="s">
        <v>1</v>
      </c>
      <c r="D656" s="3"/>
      <c r="E656" s="3">
        <v>3.22</v>
      </c>
      <c r="F656" s="4">
        <v>0</v>
      </c>
      <c r="G656" s="8">
        <v>31191600</v>
      </c>
      <c r="H656" s="8">
        <v>101032</v>
      </c>
      <c r="I656" s="8">
        <v>107446</v>
      </c>
      <c r="J656" s="3">
        <v>25.77</v>
      </c>
      <c r="K656" s="3">
        <v>1.26</v>
      </c>
      <c r="L656" s="3">
        <v>6.15</v>
      </c>
      <c r="M656" s="3">
        <v>0.09</v>
      </c>
      <c r="N656" s="3">
        <v>0.12</v>
      </c>
      <c r="O656" s="3">
        <v>3.74</v>
      </c>
      <c r="P656" s="3">
        <v>4</v>
      </c>
      <c r="Q656" s="3">
        <v>1.49</v>
      </c>
      <c r="R656" s="3">
        <v>2.8</v>
      </c>
      <c r="S656" s="3">
        <v>31.86</v>
      </c>
      <c r="T656" s="3"/>
      <c r="U656" s="3">
        <v>735</v>
      </c>
      <c r="V656" s="3">
        <v>714</v>
      </c>
      <c r="W656" s="9">
        <v>-0.63</v>
      </c>
      <c r="X656" s="3"/>
      <c r="Y656" s="2"/>
      <c r="Z656" s="2"/>
    </row>
    <row r="657" spans="1:26" ht="15.75" customHeight="1" x14ac:dyDescent="0.25">
      <c r="A657" s="7" t="s">
        <v>664</v>
      </c>
      <c r="B657" s="7">
        <v>656</v>
      </c>
      <c r="C657" s="3" t="s">
        <v>1</v>
      </c>
      <c r="D657" s="3"/>
      <c r="E657" s="3">
        <v>9.35</v>
      </c>
      <c r="F657" s="4">
        <v>0</v>
      </c>
      <c r="G657" s="8">
        <v>800</v>
      </c>
      <c r="H657" s="8">
        <v>7</v>
      </c>
      <c r="I657" s="8">
        <v>2429</v>
      </c>
      <c r="J657" s="3">
        <v>19.989999999999998</v>
      </c>
      <c r="K657" s="3">
        <v>1.55</v>
      </c>
      <c r="L657" s="3">
        <v>0.21</v>
      </c>
      <c r="M657" s="3"/>
      <c r="N657" s="3">
        <v>0.47</v>
      </c>
      <c r="O657" s="3">
        <v>6.15</v>
      </c>
      <c r="P657" s="3">
        <v>7.68</v>
      </c>
      <c r="Q657" s="3">
        <v>5.01</v>
      </c>
      <c r="R657" s="3">
        <v>10.7</v>
      </c>
      <c r="S657" s="3">
        <v>19.21</v>
      </c>
      <c r="T657" s="3"/>
      <c r="U657" s="3">
        <v>599</v>
      </c>
      <c r="V657" s="3">
        <v>565</v>
      </c>
      <c r="W657" s="4">
        <v>1.49</v>
      </c>
      <c r="X657" s="3"/>
      <c r="Y657" s="2"/>
      <c r="Z657" s="2"/>
    </row>
    <row r="658" spans="1:26" ht="15.75" customHeight="1" x14ac:dyDescent="0.25">
      <c r="A658" s="7" t="s">
        <v>665</v>
      </c>
      <c r="B658" s="7">
        <v>657</v>
      </c>
      <c r="C658" s="3" t="s">
        <v>1</v>
      </c>
      <c r="D658" s="3"/>
      <c r="E658" s="3">
        <v>2.76</v>
      </c>
      <c r="F658" s="9">
        <v>0</v>
      </c>
      <c r="G658" s="8">
        <v>1341500</v>
      </c>
      <c r="H658" s="8">
        <v>3726</v>
      </c>
      <c r="I658" s="8">
        <v>5845</v>
      </c>
      <c r="J658" s="3">
        <v>8.74</v>
      </c>
      <c r="K658" s="3">
        <v>1.01</v>
      </c>
      <c r="L658" s="3">
        <v>2.04</v>
      </c>
      <c r="M658" s="3"/>
      <c r="N658" s="3">
        <v>0.32</v>
      </c>
      <c r="O658" s="3">
        <v>5.3</v>
      </c>
      <c r="P658" s="3">
        <v>12.56</v>
      </c>
      <c r="Q658" s="3">
        <v>21.91</v>
      </c>
      <c r="R658" s="3">
        <v>4.3499999999999996</v>
      </c>
      <c r="S658" s="3">
        <v>38.94</v>
      </c>
      <c r="T658" s="3"/>
      <c r="U658" s="3">
        <v>247</v>
      </c>
      <c r="V658" s="3">
        <v>385</v>
      </c>
      <c r="W658" s="6">
        <v>0.13</v>
      </c>
      <c r="X658" s="3"/>
      <c r="Y658" s="2"/>
      <c r="Z658" s="2"/>
    </row>
    <row r="659" spans="1:26" ht="15.75" customHeight="1" x14ac:dyDescent="0.25">
      <c r="A659" s="7" t="s">
        <v>666</v>
      </c>
      <c r="B659" s="7">
        <v>658</v>
      </c>
      <c r="C659" s="3" t="s">
        <v>1</v>
      </c>
      <c r="D659" s="3" t="s">
        <v>6</v>
      </c>
      <c r="E659" s="3">
        <v>0.01</v>
      </c>
      <c r="F659" s="4">
        <v>0</v>
      </c>
      <c r="G659" s="8">
        <v>0</v>
      </c>
      <c r="H659" s="8">
        <v>0</v>
      </c>
      <c r="I659" s="8">
        <v>68</v>
      </c>
      <c r="J659" s="3"/>
      <c r="K659" s="3"/>
      <c r="L659" s="3">
        <v>-1.34</v>
      </c>
      <c r="M659" s="3"/>
      <c r="N659" s="3">
        <v>0</v>
      </c>
      <c r="O659" s="3">
        <v>-54.84</v>
      </c>
      <c r="P659" s="3"/>
      <c r="Q659" s="3">
        <v>-169.27</v>
      </c>
      <c r="R659" s="3"/>
      <c r="S659" s="3">
        <v>93.33</v>
      </c>
      <c r="T659" s="3"/>
      <c r="U659" s="3"/>
      <c r="V659" s="3"/>
      <c r="W659" s="9"/>
      <c r="X659" s="3"/>
      <c r="Y659" s="2"/>
      <c r="Z659" s="2"/>
    </row>
    <row r="660" spans="1:26" ht="15.75" customHeight="1" x14ac:dyDescent="0.25">
      <c r="A660" s="7" t="s">
        <v>667</v>
      </c>
      <c r="B660" s="7">
        <v>659</v>
      </c>
      <c r="C660" s="3" t="s">
        <v>1</v>
      </c>
      <c r="D660" s="3" t="s">
        <v>17</v>
      </c>
      <c r="E660" s="3">
        <v>0.28000000000000003</v>
      </c>
      <c r="F660" s="3">
        <v>0</v>
      </c>
      <c r="G660" s="8">
        <v>2600</v>
      </c>
      <c r="H660" s="3">
        <v>1</v>
      </c>
      <c r="I660" s="3">
        <v>533</v>
      </c>
      <c r="J660" s="3"/>
      <c r="K660" s="3">
        <v>1.22</v>
      </c>
      <c r="L660" s="3">
        <v>2.29</v>
      </c>
      <c r="M660" s="3"/>
      <c r="N660" s="3">
        <v>0</v>
      </c>
      <c r="O660" s="3">
        <v>-13.84</v>
      </c>
      <c r="P660" s="3">
        <v>-62.49</v>
      </c>
      <c r="Q660" s="3">
        <v>-50.98</v>
      </c>
      <c r="R660" s="3"/>
      <c r="S660" s="3">
        <v>32.65</v>
      </c>
      <c r="T660" s="3"/>
      <c r="U660" s="3"/>
      <c r="V660" s="3"/>
      <c r="W660" s="9"/>
      <c r="X660" s="3"/>
      <c r="Y660" s="2"/>
      <c r="Z660" s="2"/>
    </row>
    <row r="661" spans="1:26" ht="15.75" customHeight="1" x14ac:dyDescent="0.25">
      <c r="A661" s="7" t="s">
        <v>668</v>
      </c>
      <c r="B661" s="7">
        <v>660</v>
      </c>
      <c r="C661" s="3" t="s">
        <v>1</v>
      </c>
      <c r="D661" s="3"/>
      <c r="E661" s="3">
        <v>3.08</v>
      </c>
      <c r="F661" s="3">
        <v>0.65</v>
      </c>
      <c r="G661" s="8">
        <v>3022100</v>
      </c>
      <c r="H661" s="8">
        <v>9447</v>
      </c>
      <c r="I661" s="8">
        <v>1693</v>
      </c>
      <c r="J661" s="3">
        <v>11.97</v>
      </c>
      <c r="K661" s="3">
        <v>1.35</v>
      </c>
      <c r="L661" s="3">
        <v>0.31</v>
      </c>
      <c r="M661" s="3">
        <v>0.09</v>
      </c>
      <c r="N661" s="3">
        <v>0.26</v>
      </c>
      <c r="O661" s="3">
        <v>11.99</v>
      </c>
      <c r="P661" s="3">
        <v>11.53</v>
      </c>
      <c r="Q661" s="3">
        <v>7.3</v>
      </c>
      <c r="R661" s="3">
        <v>4.5999999999999996</v>
      </c>
      <c r="S661" s="3">
        <v>37.29</v>
      </c>
      <c r="T661" s="3"/>
      <c r="U661" s="3">
        <v>364</v>
      </c>
      <c r="V661" s="3">
        <v>271</v>
      </c>
      <c r="W661" s="9">
        <v>-5.92</v>
      </c>
      <c r="X661" s="3"/>
      <c r="Y661" s="2"/>
      <c r="Z661" s="2"/>
    </row>
    <row r="662" spans="1:26" ht="15.75" customHeight="1" x14ac:dyDescent="0.25">
      <c r="A662" s="7" t="s">
        <v>669</v>
      </c>
      <c r="B662" s="7">
        <v>661</v>
      </c>
      <c r="C662" s="3" t="s">
        <v>1</v>
      </c>
      <c r="D662" s="3"/>
      <c r="E662" s="3">
        <v>6.9</v>
      </c>
      <c r="F662" s="9">
        <v>0.73</v>
      </c>
      <c r="G662" s="8">
        <v>1400</v>
      </c>
      <c r="H662" s="8">
        <v>10</v>
      </c>
      <c r="I662" s="8">
        <v>2645</v>
      </c>
      <c r="J662" s="3">
        <v>16.62</v>
      </c>
      <c r="K662" s="3">
        <v>0.81</v>
      </c>
      <c r="L662" s="3">
        <v>0.39</v>
      </c>
      <c r="M662" s="3">
        <v>0.1</v>
      </c>
      <c r="N662" s="3">
        <v>0.42</v>
      </c>
      <c r="O662" s="3">
        <v>4.96</v>
      </c>
      <c r="P662" s="3">
        <v>4.9400000000000004</v>
      </c>
      <c r="Q662" s="3">
        <v>6.1</v>
      </c>
      <c r="R662" s="3">
        <v>2.92</v>
      </c>
      <c r="S662" s="3">
        <v>26.14</v>
      </c>
      <c r="T662" s="3"/>
      <c r="U662" s="3">
        <v>622</v>
      </c>
      <c r="V662" s="3">
        <v>571</v>
      </c>
      <c r="W662" s="4">
        <v>2.41</v>
      </c>
      <c r="X662" s="3"/>
      <c r="Y662" s="2"/>
      <c r="Z662" s="2"/>
    </row>
    <row r="663" spans="1:26" ht="15.75" customHeight="1" x14ac:dyDescent="0.25">
      <c r="A663" s="7" t="s">
        <v>670</v>
      </c>
      <c r="B663" s="7">
        <v>662</v>
      </c>
      <c r="C663" s="3" t="s">
        <v>5</v>
      </c>
      <c r="D663" s="3"/>
      <c r="E663" s="3">
        <v>0.37</v>
      </c>
      <c r="F663" s="4">
        <v>-2.63</v>
      </c>
      <c r="G663" s="8">
        <v>1196400</v>
      </c>
      <c r="H663" s="3">
        <v>445</v>
      </c>
      <c r="I663" s="8">
        <v>3116</v>
      </c>
      <c r="J663" s="3">
        <v>44.58</v>
      </c>
      <c r="K663" s="3">
        <v>0.34</v>
      </c>
      <c r="L663" s="3">
        <v>0.31</v>
      </c>
      <c r="M663" s="3"/>
      <c r="N663" s="3">
        <v>0.01</v>
      </c>
      <c r="O663" s="3">
        <v>1.55</v>
      </c>
      <c r="P663" s="3">
        <v>0.76</v>
      </c>
      <c r="Q663" s="3">
        <v>1.18</v>
      </c>
      <c r="R663" s="3"/>
      <c r="S663" s="3">
        <v>26.63</v>
      </c>
      <c r="T663" s="3"/>
      <c r="U663" s="3">
        <v>898</v>
      </c>
      <c r="V663" s="3">
        <v>892</v>
      </c>
      <c r="W663" s="6">
        <v>13.92</v>
      </c>
      <c r="X663" s="3"/>
      <c r="Y663" s="2"/>
      <c r="Z663" s="2"/>
    </row>
    <row r="664" spans="1:26" ht="15.75" customHeight="1" x14ac:dyDescent="0.25">
      <c r="A664" s="7" t="s">
        <v>671</v>
      </c>
      <c r="B664" s="7">
        <v>663</v>
      </c>
      <c r="C664" s="3" t="s">
        <v>1</v>
      </c>
      <c r="D664" s="3"/>
      <c r="E664" s="3">
        <v>2.88</v>
      </c>
      <c r="F664" s="3">
        <v>2.13</v>
      </c>
      <c r="G664" s="8">
        <v>4979700</v>
      </c>
      <c r="H664" s="8">
        <v>14450</v>
      </c>
      <c r="I664" s="8">
        <v>5249</v>
      </c>
      <c r="J664" s="3">
        <v>40.79</v>
      </c>
      <c r="K664" s="3">
        <v>0.3</v>
      </c>
      <c r="L664" s="3">
        <v>0.62</v>
      </c>
      <c r="M664" s="3">
        <v>0.06</v>
      </c>
      <c r="N664" s="3">
        <v>7.0000000000000007E-2</v>
      </c>
      <c r="O664" s="3">
        <v>0.73</v>
      </c>
      <c r="P664" s="3">
        <v>0.72</v>
      </c>
      <c r="Q664" s="3">
        <v>-10.87</v>
      </c>
      <c r="R664" s="3">
        <v>2.13</v>
      </c>
      <c r="S664" s="3">
        <v>67.48</v>
      </c>
      <c r="T664" s="3"/>
      <c r="U664" s="3">
        <v>891</v>
      </c>
      <c r="V664" s="3">
        <v>922</v>
      </c>
      <c r="W664" s="6">
        <v>-0.7</v>
      </c>
      <c r="X664" s="3"/>
      <c r="Y664" s="2"/>
      <c r="Z664" s="2"/>
    </row>
    <row r="665" spans="1:26" ht="15.75" customHeight="1" x14ac:dyDescent="0.25">
      <c r="A665" s="7" t="s">
        <v>672</v>
      </c>
      <c r="B665" s="7">
        <v>664</v>
      </c>
      <c r="C665" s="3" t="s">
        <v>1</v>
      </c>
      <c r="D665" s="3"/>
      <c r="E665" s="3">
        <v>4.16</v>
      </c>
      <c r="F665" s="4">
        <v>2.46</v>
      </c>
      <c r="G665" s="8">
        <v>2667400</v>
      </c>
      <c r="H665" s="8">
        <v>11131</v>
      </c>
      <c r="I665" s="8">
        <v>2563</v>
      </c>
      <c r="J665" s="3"/>
      <c r="K665" s="3">
        <v>1.02</v>
      </c>
      <c r="L665" s="3">
        <v>4.4800000000000004</v>
      </c>
      <c r="M665" s="3"/>
      <c r="N665" s="3">
        <v>0</v>
      </c>
      <c r="O665" s="3">
        <v>-2.41</v>
      </c>
      <c r="P665" s="3">
        <v>-24.29</v>
      </c>
      <c r="Q665" s="3">
        <v>3.89</v>
      </c>
      <c r="R665" s="3">
        <v>4.43</v>
      </c>
      <c r="S665" s="3">
        <v>63</v>
      </c>
      <c r="T665" s="3"/>
      <c r="U665" s="3"/>
      <c r="V665" s="3"/>
      <c r="W665" s="4"/>
      <c r="X665" s="3"/>
      <c r="Y665" s="2"/>
      <c r="Z665" s="2"/>
    </row>
    <row r="666" spans="1:26" ht="15.75" customHeight="1" x14ac:dyDescent="0.25">
      <c r="A666" s="7" t="s">
        <v>673</v>
      </c>
      <c r="B666" s="7">
        <v>665</v>
      </c>
      <c r="C666" s="3" t="s">
        <v>1</v>
      </c>
      <c r="D666" s="3"/>
      <c r="E666" s="3">
        <v>17.8</v>
      </c>
      <c r="F666" s="9">
        <v>0</v>
      </c>
      <c r="G666" s="8">
        <v>0</v>
      </c>
      <c r="H666" s="8">
        <v>0</v>
      </c>
      <c r="I666" s="8">
        <v>890</v>
      </c>
      <c r="J666" s="3"/>
      <c r="K666" s="3">
        <v>0.37</v>
      </c>
      <c r="L666" s="3">
        <v>0.81</v>
      </c>
      <c r="M666" s="3"/>
      <c r="N666" s="3">
        <v>0</v>
      </c>
      <c r="O666" s="3">
        <v>-4.21</v>
      </c>
      <c r="P666" s="3">
        <v>-8.58</v>
      </c>
      <c r="Q666" s="3">
        <v>-3.4</v>
      </c>
      <c r="R666" s="3"/>
      <c r="S666" s="3">
        <v>33.65</v>
      </c>
      <c r="T666" s="3"/>
      <c r="U666" s="3"/>
      <c r="V666" s="3"/>
      <c r="W666" s="9"/>
      <c r="X666" s="3"/>
      <c r="Y666" s="2"/>
      <c r="Z666" s="2"/>
    </row>
    <row r="667" spans="1:26" ht="15.75" customHeight="1" x14ac:dyDescent="0.25">
      <c r="A667" s="7" t="s">
        <v>674</v>
      </c>
      <c r="B667" s="7">
        <v>666</v>
      </c>
      <c r="C667" s="3" t="s">
        <v>5</v>
      </c>
      <c r="D667" s="3"/>
      <c r="E667" s="3">
        <v>53.25</v>
      </c>
      <c r="F667" s="3">
        <v>-0.93</v>
      </c>
      <c r="G667" s="3">
        <v>900</v>
      </c>
      <c r="H667" s="3">
        <v>47</v>
      </c>
      <c r="I667" s="8">
        <v>3080</v>
      </c>
      <c r="J667" s="3"/>
      <c r="K667" s="3">
        <v>0.41</v>
      </c>
      <c r="L667" s="3">
        <v>0.31</v>
      </c>
      <c r="M667" s="3">
        <v>1.7</v>
      </c>
      <c r="N667" s="3">
        <v>0</v>
      </c>
      <c r="O667" s="3">
        <v>-0.38</v>
      </c>
      <c r="P667" s="3">
        <v>-0.51</v>
      </c>
      <c r="Q667" s="3">
        <v>-17.18</v>
      </c>
      <c r="R667" s="3">
        <v>6.33</v>
      </c>
      <c r="S667" s="3">
        <v>30.64</v>
      </c>
      <c r="T667" s="3"/>
      <c r="U667" s="3"/>
      <c r="V667" s="3"/>
      <c r="W667" s="9"/>
      <c r="X667" s="3"/>
      <c r="Y667" s="2"/>
      <c r="Z667" s="2"/>
    </row>
    <row r="668" spans="1:26" ht="15.75" customHeight="1" x14ac:dyDescent="0.25">
      <c r="A668" s="7" t="s">
        <v>675</v>
      </c>
      <c r="B668" s="7">
        <v>667</v>
      </c>
      <c r="C668" s="3" t="s">
        <v>1</v>
      </c>
      <c r="D668" s="3"/>
      <c r="E668" s="3">
        <v>13.1</v>
      </c>
      <c r="F668" s="4">
        <v>-0.76</v>
      </c>
      <c r="G668" s="8">
        <v>2473000</v>
      </c>
      <c r="H668" s="8">
        <v>32401</v>
      </c>
      <c r="I668" s="8">
        <v>52269</v>
      </c>
      <c r="J668" s="3">
        <v>17.47</v>
      </c>
      <c r="K668" s="3">
        <v>3.97</v>
      </c>
      <c r="L668" s="3">
        <v>0.72</v>
      </c>
      <c r="M668" s="3">
        <v>0.3</v>
      </c>
      <c r="N668" s="3">
        <v>0.75</v>
      </c>
      <c r="O668" s="3">
        <v>17.96</v>
      </c>
      <c r="P668" s="3">
        <v>23.26</v>
      </c>
      <c r="Q668" s="3">
        <v>43.02</v>
      </c>
      <c r="R668" s="3">
        <v>4.55</v>
      </c>
      <c r="S668" s="3">
        <v>36.11</v>
      </c>
      <c r="T668" s="3"/>
      <c r="U668" s="3">
        <v>313</v>
      </c>
      <c r="V668" s="3">
        <v>297</v>
      </c>
      <c r="W668" s="9">
        <v>4.18</v>
      </c>
      <c r="X668" s="3"/>
      <c r="Y668" s="2"/>
      <c r="Z668" s="2"/>
    </row>
    <row r="669" spans="1:26" ht="15.75" customHeight="1" x14ac:dyDescent="0.25">
      <c r="A669" s="7" t="s">
        <v>676</v>
      </c>
      <c r="B669" s="7">
        <v>668</v>
      </c>
      <c r="C669" s="3" t="s">
        <v>1</v>
      </c>
      <c r="D669" s="3"/>
      <c r="E669" s="3">
        <v>13.6</v>
      </c>
      <c r="F669" s="4">
        <v>-2.16</v>
      </c>
      <c r="G669" s="8">
        <v>17958800</v>
      </c>
      <c r="H669" s="8">
        <v>247374</v>
      </c>
      <c r="I669" s="8">
        <v>64897</v>
      </c>
      <c r="J669" s="3">
        <v>12.26</v>
      </c>
      <c r="K669" s="3">
        <v>1.28</v>
      </c>
      <c r="L669" s="3">
        <v>1.72</v>
      </c>
      <c r="M669" s="3">
        <v>0.32</v>
      </c>
      <c r="N669" s="3">
        <v>1.1100000000000001</v>
      </c>
      <c r="O669" s="3">
        <v>5.79</v>
      </c>
      <c r="P669" s="3">
        <v>11.17</v>
      </c>
      <c r="Q669" s="3">
        <v>4.21</v>
      </c>
      <c r="R669" s="3">
        <v>3.47</v>
      </c>
      <c r="S669" s="3">
        <v>66.86</v>
      </c>
      <c r="T669" s="3"/>
      <c r="U669" s="3">
        <v>381</v>
      </c>
      <c r="V669" s="3">
        <v>456</v>
      </c>
      <c r="W669" s="6">
        <v>-3.26</v>
      </c>
      <c r="X669" s="3"/>
      <c r="Y669" s="2"/>
      <c r="Z669" s="2"/>
    </row>
    <row r="670" spans="1:26" ht="15.75" customHeight="1" x14ac:dyDescent="0.25">
      <c r="A670" s="7" t="s">
        <v>677</v>
      </c>
      <c r="B670" s="7">
        <v>669</v>
      </c>
      <c r="C670" s="3" t="s">
        <v>1</v>
      </c>
      <c r="D670" s="3"/>
      <c r="E670" s="3">
        <v>1.06</v>
      </c>
      <c r="F670" s="4">
        <v>0</v>
      </c>
      <c r="G670" s="8">
        <v>4154000</v>
      </c>
      <c r="H670" s="8">
        <v>4462</v>
      </c>
      <c r="I670" s="8">
        <v>811</v>
      </c>
      <c r="J670" s="3">
        <v>20.38</v>
      </c>
      <c r="K670" s="3">
        <v>1.1599999999999999</v>
      </c>
      <c r="L670" s="3">
        <v>1.19</v>
      </c>
      <c r="M670" s="3"/>
      <c r="N670" s="3">
        <v>0.05</v>
      </c>
      <c r="O670" s="3">
        <v>5.48</v>
      </c>
      <c r="P670" s="3">
        <v>6.1</v>
      </c>
      <c r="Q670" s="3">
        <v>1.38</v>
      </c>
      <c r="R670" s="3"/>
      <c r="S670" s="3">
        <v>59.41</v>
      </c>
      <c r="T670" s="3"/>
      <c r="U670" s="3">
        <v>645</v>
      </c>
      <c r="V670" s="3">
        <v>596</v>
      </c>
      <c r="W670" s="4">
        <v>-0.09</v>
      </c>
      <c r="X670" s="3"/>
      <c r="Y670" s="2"/>
      <c r="Z670" s="2"/>
    </row>
    <row r="671" spans="1:26" ht="15.75" customHeight="1" x14ac:dyDescent="0.25">
      <c r="A671" s="7" t="s">
        <v>678</v>
      </c>
      <c r="B671" s="7">
        <v>670</v>
      </c>
      <c r="C671" s="3" t="s">
        <v>5</v>
      </c>
      <c r="D671" s="3"/>
      <c r="E671" s="3">
        <v>3.4</v>
      </c>
      <c r="F671" s="4">
        <v>0</v>
      </c>
      <c r="G671" s="8">
        <v>13200</v>
      </c>
      <c r="H671" s="8">
        <v>44</v>
      </c>
      <c r="I671" s="8">
        <v>1030</v>
      </c>
      <c r="J671" s="3">
        <v>63.46</v>
      </c>
      <c r="K671" s="3">
        <v>0.77</v>
      </c>
      <c r="L671" s="3">
        <v>3.89</v>
      </c>
      <c r="M671" s="3">
        <v>0.2</v>
      </c>
      <c r="N671" s="3">
        <v>0.05</v>
      </c>
      <c r="O671" s="3">
        <v>0.23</v>
      </c>
      <c r="P671" s="3">
        <v>1.23</v>
      </c>
      <c r="Q671" s="3">
        <v>0.21</v>
      </c>
      <c r="R671" s="3">
        <v>5.88</v>
      </c>
      <c r="S671" s="3">
        <v>30.24</v>
      </c>
      <c r="T671" s="3"/>
      <c r="U671" s="3">
        <v>914</v>
      </c>
      <c r="V671" s="3">
        <v>978</v>
      </c>
      <c r="W671" s="4">
        <v>0.89</v>
      </c>
      <c r="X671" s="3"/>
      <c r="Y671" s="2"/>
      <c r="Z671" s="2"/>
    </row>
    <row r="672" spans="1:26" ht="15.75" customHeight="1" x14ac:dyDescent="0.25">
      <c r="A672" s="7" t="s">
        <v>679</v>
      </c>
      <c r="B672" s="7">
        <v>671</v>
      </c>
      <c r="C672" s="3" t="s">
        <v>1</v>
      </c>
      <c r="D672" s="3"/>
      <c r="E672" s="3">
        <v>33.25</v>
      </c>
      <c r="F672" s="3">
        <v>-2.21</v>
      </c>
      <c r="G672" s="8">
        <v>7101500</v>
      </c>
      <c r="H672" s="8">
        <v>240231</v>
      </c>
      <c r="I672" s="8">
        <v>26886</v>
      </c>
      <c r="J672" s="3">
        <v>16.73</v>
      </c>
      <c r="K672" s="3">
        <v>2.98</v>
      </c>
      <c r="L672" s="3">
        <v>0.21</v>
      </c>
      <c r="M672" s="3">
        <v>0.9</v>
      </c>
      <c r="N672" s="3">
        <v>1.99</v>
      </c>
      <c r="O672" s="3">
        <v>18.5</v>
      </c>
      <c r="P672" s="3">
        <v>18.38</v>
      </c>
      <c r="Q672" s="3">
        <v>6.75</v>
      </c>
      <c r="R672" s="3">
        <v>4.26</v>
      </c>
      <c r="S672" s="3">
        <v>61.94</v>
      </c>
      <c r="T672" s="3"/>
      <c r="U672" s="3">
        <v>349</v>
      </c>
      <c r="V672" s="3">
        <v>284</v>
      </c>
      <c r="W672" s="9">
        <v>7.26</v>
      </c>
      <c r="X672" s="3"/>
      <c r="Y672" s="2"/>
      <c r="Z672" s="2"/>
    </row>
    <row r="673" spans="1:26" ht="15.75" customHeight="1" x14ac:dyDescent="0.25">
      <c r="A673" s="7" t="s">
        <v>680</v>
      </c>
      <c r="B673" s="7">
        <v>672</v>
      </c>
      <c r="C673" s="3" t="s">
        <v>1</v>
      </c>
      <c r="D673" s="3"/>
      <c r="E673" s="3">
        <v>0.65</v>
      </c>
      <c r="F673" s="9">
        <v>0</v>
      </c>
      <c r="G673" s="8">
        <v>27700</v>
      </c>
      <c r="H673" s="8">
        <v>18</v>
      </c>
      <c r="I673" s="8">
        <v>520</v>
      </c>
      <c r="J673" s="3"/>
      <c r="K673" s="3">
        <v>0.87</v>
      </c>
      <c r="L673" s="3">
        <v>0.14000000000000001</v>
      </c>
      <c r="M673" s="3"/>
      <c r="N673" s="3">
        <v>0</v>
      </c>
      <c r="O673" s="3">
        <v>0.41</v>
      </c>
      <c r="P673" s="3">
        <v>-1.1200000000000001</v>
      </c>
      <c r="Q673" s="3">
        <v>-4.8099999999999996</v>
      </c>
      <c r="R673" s="3"/>
      <c r="S673" s="3">
        <v>38.21</v>
      </c>
      <c r="T673" s="3"/>
      <c r="U673" s="3"/>
      <c r="V673" s="3"/>
      <c r="W673" s="6"/>
      <c r="X673" s="3"/>
      <c r="Y673" s="2"/>
      <c r="Z673" s="2"/>
    </row>
    <row r="674" spans="1:26" ht="15.75" customHeight="1" x14ac:dyDescent="0.25">
      <c r="A674" s="7" t="s">
        <v>681</v>
      </c>
      <c r="B674" s="7">
        <v>673</v>
      </c>
      <c r="C674" s="3" t="s">
        <v>1</v>
      </c>
      <c r="D674" s="3"/>
      <c r="E674" s="3">
        <v>1.86</v>
      </c>
      <c r="F674" s="3">
        <v>-0.53</v>
      </c>
      <c r="G674" s="8">
        <v>86300</v>
      </c>
      <c r="H674" s="3">
        <v>158</v>
      </c>
      <c r="I674" s="3">
        <v>502</v>
      </c>
      <c r="J674" s="3"/>
      <c r="K674" s="3">
        <v>0.33</v>
      </c>
      <c r="L674" s="3">
        <v>0.12</v>
      </c>
      <c r="M674" s="3">
        <v>7.0000000000000007E-2</v>
      </c>
      <c r="N674" s="3">
        <v>0</v>
      </c>
      <c r="O674" s="3">
        <v>-0.14000000000000001</v>
      </c>
      <c r="P674" s="3">
        <v>-0.52</v>
      </c>
      <c r="Q674" s="3">
        <v>-1.33</v>
      </c>
      <c r="R674" s="3">
        <v>11.46</v>
      </c>
      <c r="S674" s="3">
        <v>53.05</v>
      </c>
      <c r="T674" s="3"/>
      <c r="U674" s="3"/>
      <c r="V674" s="3"/>
      <c r="W674" s="9"/>
      <c r="X674" s="3"/>
      <c r="Y674" s="2"/>
      <c r="Z674" s="2"/>
    </row>
    <row r="675" spans="1:26" ht="15.75" customHeight="1" x14ac:dyDescent="0.25">
      <c r="A675" s="7" t="s">
        <v>682</v>
      </c>
      <c r="B675" s="7">
        <v>674</v>
      </c>
      <c r="C675" s="3" t="s">
        <v>1</v>
      </c>
      <c r="D675" s="3"/>
      <c r="E675" s="3">
        <v>3.46</v>
      </c>
      <c r="F675" s="9">
        <v>0</v>
      </c>
      <c r="G675" s="8">
        <v>823100</v>
      </c>
      <c r="H675" s="8">
        <v>2853</v>
      </c>
      <c r="I675" s="8">
        <v>3046</v>
      </c>
      <c r="J675" s="3">
        <v>35.21</v>
      </c>
      <c r="K675" s="3">
        <v>0.61</v>
      </c>
      <c r="L675" s="3">
        <v>0.55000000000000004</v>
      </c>
      <c r="M675" s="3">
        <v>0.13</v>
      </c>
      <c r="N675" s="3">
        <v>0.1</v>
      </c>
      <c r="O675" s="3">
        <v>2.25</v>
      </c>
      <c r="P675" s="3">
        <v>1.72</v>
      </c>
      <c r="Q675" s="3">
        <v>2.1</v>
      </c>
      <c r="R675" s="3">
        <v>3.87</v>
      </c>
      <c r="S675" s="3">
        <v>50.26</v>
      </c>
      <c r="T675" s="3"/>
      <c r="U675" s="3">
        <v>835</v>
      </c>
      <c r="V675" s="3">
        <v>822</v>
      </c>
      <c r="W675" s="9">
        <v>0.24</v>
      </c>
      <c r="X675" s="3"/>
      <c r="Y675" s="2"/>
      <c r="Z675" s="2"/>
    </row>
    <row r="676" spans="1:26" ht="15.75" customHeight="1" x14ac:dyDescent="0.25">
      <c r="A676" s="7" t="s">
        <v>683</v>
      </c>
      <c r="B676" s="7">
        <v>675</v>
      </c>
      <c r="C676" s="3" t="s">
        <v>5</v>
      </c>
      <c r="D676" s="3"/>
      <c r="E676" s="3">
        <v>0.06</v>
      </c>
      <c r="F676" s="3">
        <v>-14.29</v>
      </c>
      <c r="G676" s="8">
        <v>6739900</v>
      </c>
      <c r="H676" s="8">
        <v>411</v>
      </c>
      <c r="I676" s="8">
        <v>594</v>
      </c>
      <c r="J676" s="3">
        <v>682.04</v>
      </c>
      <c r="K676" s="3">
        <v>0.21</v>
      </c>
      <c r="L676" s="3">
        <v>0.87</v>
      </c>
      <c r="M676" s="3"/>
      <c r="N676" s="3">
        <v>0</v>
      </c>
      <c r="O676" s="3">
        <v>2.2799999999999998</v>
      </c>
      <c r="P676" s="3">
        <v>0.03</v>
      </c>
      <c r="Q676" s="3">
        <v>-0.63</v>
      </c>
      <c r="R676" s="3"/>
      <c r="S676" s="3">
        <v>83.23</v>
      </c>
      <c r="T676" s="3"/>
      <c r="U676" s="3">
        <v>976</v>
      </c>
      <c r="V676" s="3">
        <v>917</v>
      </c>
      <c r="W676" s="9">
        <v>-1.5</v>
      </c>
      <c r="X676" s="3"/>
      <c r="Y676" s="2"/>
      <c r="Z676" s="2"/>
    </row>
    <row r="677" spans="1:26" ht="15.75" customHeight="1" x14ac:dyDescent="0.25">
      <c r="A677" s="7" t="s">
        <v>684</v>
      </c>
      <c r="B677" s="7">
        <v>676</v>
      </c>
      <c r="C677" s="3" t="s">
        <v>5</v>
      </c>
      <c r="D677" s="3"/>
      <c r="E677" s="3">
        <v>1.95</v>
      </c>
      <c r="F677" s="3">
        <v>0</v>
      </c>
      <c r="G677" s="8">
        <v>0</v>
      </c>
      <c r="H677" s="3">
        <v>0</v>
      </c>
      <c r="I677" s="8">
        <v>1164</v>
      </c>
      <c r="J677" s="3"/>
      <c r="K677" s="3">
        <v>0.28000000000000003</v>
      </c>
      <c r="L677" s="3">
        <v>0.48</v>
      </c>
      <c r="M677" s="3"/>
      <c r="N677" s="3">
        <v>0</v>
      </c>
      <c r="O677" s="3">
        <v>-15.08</v>
      </c>
      <c r="P677" s="3">
        <v>-24.17</v>
      </c>
      <c r="Q677" s="3">
        <v>-5.85</v>
      </c>
      <c r="R677" s="3"/>
      <c r="S677" s="3">
        <v>29.56</v>
      </c>
      <c r="T677" s="3"/>
      <c r="U677" s="3"/>
      <c r="V677" s="3"/>
      <c r="W677" s="4"/>
      <c r="X677" s="3"/>
      <c r="Y677" s="2"/>
      <c r="Z677" s="2"/>
    </row>
    <row r="678" spans="1:26" ht="15.75" customHeight="1" x14ac:dyDescent="0.25">
      <c r="A678" s="7" t="s">
        <v>685</v>
      </c>
      <c r="B678" s="7">
        <v>677</v>
      </c>
      <c r="C678" s="3" t="s">
        <v>5</v>
      </c>
      <c r="D678" s="3"/>
      <c r="E678" s="3">
        <v>1.25</v>
      </c>
      <c r="F678" s="4">
        <v>0.81</v>
      </c>
      <c r="G678" s="8">
        <v>2778200</v>
      </c>
      <c r="H678" s="8">
        <v>3480</v>
      </c>
      <c r="I678" s="8">
        <v>7017</v>
      </c>
      <c r="J678" s="3"/>
      <c r="K678" s="3">
        <v>0.42</v>
      </c>
      <c r="L678" s="3">
        <v>1.28</v>
      </c>
      <c r="M678" s="3"/>
      <c r="N678" s="3">
        <v>0</v>
      </c>
      <c r="O678" s="3">
        <v>1.22</v>
      </c>
      <c r="P678" s="3">
        <v>-1.08</v>
      </c>
      <c r="Q678" s="3">
        <v>-80.459999999999994</v>
      </c>
      <c r="R678" s="3"/>
      <c r="S678" s="3">
        <v>52.99</v>
      </c>
      <c r="T678" s="3"/>
      <c r="U678" s="3"/>
      <c r="V678" s="3"/>
      <c r="W678" s="9"/>
      <c r="X678" s="3"/>
      <c r="Y678" s="2"/>
      <c r="Z678" s="2"/>
    </row>
    <row r="679" spans="1:26" ht="15.75" customHeight="1" x14ac:dyDescent="0.25">
      <c r="A679" s="7" t="s">
        <v>686</v>
      </c>
      <c r="B679" s="7">
        <v>678</v>
      </c>
      <c r="C679" s="3" t="s">
        <v>1</v>
      </c>
      <c r="D679" s="3"/>
      <c r="E679" s="3">
        <v>3.74</v>
      </c>
      <c r="F679" s="4">
        <v>1.08</v>
      </c>
      <c r="G679" s="8">
        <v>17200</v>
      </c>
      <c r="H679" s="8">
        <v>64</v>
      </c>
      <c r="I679" s="8">
        <v>2497</v>
      </c>
      <c r="J679" s="3">
        <v>12.82</v>
      </c>
      <c r="K679" s="3">
        <v>1.75</v>
      </c>
      <c r="L679" s="3">
        <v>1.18</v>
      </c>
      <c r="M679" s="3">
        <v>0.14000000000000001</v>
      </c>
      <c r="N679" s="3">
        <v>0.28999999999999998</v>
      </c>
      <c r="O679" s="3">
        <v>7.77</v>
      </c>
      <c r="P679" s="3">
        <v>14.12</v>
      </c>
      <c r="Q679" s="3">
        <v>15.79</v>
      </c>
      <c r="R679" s="3">
        <v>3.65</v>
      </c>
      <c r="S679" s="3">
        <v>31.76</v>
      </c>
      <c r="T679" s="3"/>
      <c r="U679" s="3">
        <v>331</v>
      </c>
      <c r="V679" s="3">
        <v>391</v>
      </c>
      <c r="W679" s="9">
        <v>0.23</v>
      </c>
      <c r="X679" s="3"/>
      <c r="Y679" s="2"/>
      <c r="Z679" s="2"/>
    </row>
    <row r="680" spans="1:26" ht="15.75" customHeight="1" x14ac:dyDescent="0.25">
      <c r="A680" s="7" t="s">
        <v>687</v>
      </c>
      <c r="B680" s="7">
        <v>679</v>
      </c>
      <c r="C680" s="3" t="s">
        <v>1</v>
      </c>
      <c r="D680" s="3"/>
      <c r="E680" s="3">
        <v>5</v>
      </c>
      <c r="F680" s="3">
        <v>0</v>
      </c>
      <c r="G680" s="8">
        <v>32100</v>
      </c>
      <c r="H680" s="8">
        <v>160</v>
      </c>
      <c r="I680" s="8">
        <v>1140</v>
      </c>
      <c r="J680" s="3">
        <v>10.73</v>
      </c>
      <c r="K680" s="3">
        <v>2.5299999999999998</v>
      </c>
      <c r="L680" s="3">
        <v>0.71</v>
      </c>
      <c r="M680" s="3">
        <v>0.15</v>
      </c>
      <c r="N680" s="3">
        <v>0.47</v>
      </c>
      <c r="O680" s="3">
        <v>17.61</v>
      </c>
      <c r="P680" s="3">
        <v>24.64</v>
      </c>
      <c r="Q680" s="3">
        <v>13.38</v>
      </c>
      <c r="R680" s="3">
        <v>5</v>
      </c>
      <c r="S680" s="3">
        <v>31.4</v>
      </c>
      <c r="T680" s="3"/>
      <c r="U680" s="3">
        <v>181</v>
      </c>
      <c r="V680" s="3">
        <v>181</v>
      </c>
      <c r="W680" s="9">
        <v>-0.09</v>
      </c>
      <c r="X680" s="3"/>
      <c r="Y680" s="2"/>
      <c r="Z680" s="2"/>
    </row>
    <row r="681" spans="1:26" ht="15.75" customHeight="1" x14ac:dyDescent="0.25">
      <c r="A681" s="7" t="s">
        <v>688</v>
      </c>
      <c r="B681" s="7">
        <v>680</v>
      </c>
      <c r="C681" s="3" t="s">
        <v>1</v>
      </c>
      <c r="D681" s="3"/>
      <c r="E681" s="3">
        <v>0.86</v>
      </c>
      <c r="F681" s="9">
        <v>-1.1499999999999999</v>
      </c>
      <c r="G681" s="8">
        <v>320700</v>
      </c>
      <c r="H681" s="8">
        <v>279</v>
      </c>
      <c r="I681" s="8">
        <v>491</v>
      </c>
      <c r="J681" s="3"/>
      <c r="K681" s="3">
        <v>0.37</v>
      </c>
      <c r="L681" s="3">
        <v>0.2</v>
      </c>
      <c r="M681" s="3">
        <v>0.05</v>
      </c>
      <c r="N681" s="3">
        <v>0</v>
      </c>
      <c r="O681" s="3">
        <v>-0.2</v>
      </c>
      <c r="P681" s="3">
        <v>-0.06</v>
      </c>
      <c r="Q681" s="3">
        <v>5.12</v>
      </c>
      <c r="R681" s="3"/>
      <c r="S681" s="3">
        <v>71.010000000000005</v>
      </c>
      <c r="T681" s="3"/>
      <c r="U681" s="3"/>
      <c r="V681" s="3"/>
      <c r="W681" s="4"/>
      <c r="X681" s="3"/>
      <c r="Y681" s="2"/>
      <c r="Z681" s="2"/>
    </row>
    <row r="682" spans="1:26" ht="15.75" customHeight="1" x14ac:dyDescent="0.25">
      <c r="A682" s="7" t="s">
        <v>689</v>
      </c>
      <c r="B682" s="7">
        <v>681</v>
      </c>
      <c r="C682" s="3" t="s">
        <v>5</v>
      </c>
      <c r="D682" s="3"/>
      <c r="E682" s="3">
        <v>0.54</v>
      </c>
      <c r="F682" s="3">
        <v>0</v>
      </c>
      <c r="G682" s="8">
        <v>1345600</v>
      </c>
      <c r="H682" s="8">
        <v>737</v>
      </c>
      <c r="I682" s="3">
        <v>668</v>
      </c>
      <c r="J682" s="3">
        <v>7.51</v>
      </c>
      <c r="K682" s="3">
        <v>0.68</v>
      </c>
      <c r="L682" s="3">
        <v>0.87</v>
      </c>
      <c r="M682" s="3"/>
      <c r="N682" s="3">
        <v>7.0000000000000007E-2</v>
      </c>
      <c r="O682" s="3">
        <v>8.52</v>
      </c>
      <c r="P682" s="3">
        <v>9.09</v>
      </c>
      <c r="Q682" s="3">
        <v>3.91</v>
      </c>
      <c r="R682" s="3">
        <v>3</v>
      </c>
      <c r="S682" s="3">
        <v>55.44</v>
      </c>
      <c r="T682" s="3"/>
      <c r="U682" s="3">
        <v>302</v>
      </c>
      <c r="V682" s="3">
        <v>220</v>
      </c>
      <c r="W682" s="9">
        <v>0.31</v>
      </c>
      <c r="X682" s="3"/>
      <c r="Y682" s="2"/>
      <c r="Z682" s="2"/>
    </row>
    <row r="683" spans="1:26" ht="15.75" customHeight="1" x14ac:dyDescent="0.25">
      <c r="A683" s="7" t="s">
        <v>690</v>
      </c>
      <c r="B683" s="7">
        <v>682</v>
      </c>
      <c r="C683" s="3" t="s">
        <v>5</v>
      </c>
      <c r="D683" s="3"/>
      <c r="E683" s="3">
        <v>0.61</v>
      </c>
      <c r="F683" s="4">
        <v>1.67</v>
      </c>
      <c r="G683" s="8">
        <v>142300</v>
      </c>
      <c r="H683" s="8">
        <v>87</v>
      </c>
      <c r="I683" s="3">
        <v>510</v>
      </c>
      <c r="J683" s="3"/>
      <c r="K683" s="3">
        <v>0.4</v>
      </c>
      <c r="L683" s="3">
        <v>1.29</v>
      </c>
      <c r="M683" s="3"/>
      <c r="N683" s="3">
        <v>0</v>
      </c>
      <c r="O683" s="3">
        <v>-3.65</v>
      </c>
      <c r="P683" s="3">
        <v>-9.61</v>
      </c>
      <c r="Q683" s="3">
        <v>-7.24</v>
      </c>
      <c r="R683" s="3"/>
      <c r="S683" s="3">
        <v>58.51</v>
      </c>
      <c r="T683" s="3"/>
      <c r="U683" s="3"/>
      <c r="V683" s="3"/>
      <c r="W683" s="9"/>
      <c r="X683" s="3"/>
      <c r="Y683" s="2"/>
      <c r="Z683" s="2"/>
    </row>
    <row r="684" spans="1:26" ht="15.75" customHeight="1" x14ac:dyDescent="0.25">
      <c r="A684" s="7" t="s">
        <v>691</v>
      </c>
      <c r="B684" s="7">
        <v>683</v>
      </c>
      <c r="C684" s="3" t="s">
        <v>5</v>
      </c>
      <c r="D684" s="3" t="s">
        <v>17</v>
      </c>
      <c r="E684" s="3">
        <v>0.28000000000000003</v>
      </c>
      <c r="F684" s="3">
        <v>-6.67</v>
      </c>
      <c r="G684" s="8">
        <v>1600</v>
      </c>
      <c r="H684" s="3">
        <v>0</v>
      </c>
      <c r="I684" s="3">
        <v>197</v>
      </c>
      <c r="J684" s="3"/>
      <c r="K684" s="3">
        <v>5.6</v>
      </c>
      <c r="L684" s="3">
        <v>17.079999999999998</v>
      </c>
      <c r="M684" s="3"/>
      <c r="N684" s="3">
        <v>0</v>
      </c>
      <c r="O684" s="3">
        <v>-3.62</v>
      </c>
      <c r="P684" s="3">
        <v>-81.83</v>
      </c>
      <c r="Q684" s="3">
        <v>-45.38</v>
      </c>
      <c r="R684" s="3"/>
      <c r="S684" s="3">
        <v>6.14</v>
      </c>
      <c r="T684" s="3"/>
      <c r="U684" s="3"/>
      <c r="V684" s="3"/>
      <c r="W684" s="9"/>
      <c r="X684" s="3"/>
      <c r="Y684" s="2"/>
      <c r="Z684" s="2"/>
    </row>
    <row r="685" spans="1:26" ht="15.75" customHeight="1" x14ac:dyDescent="0.25">
      <c r="A685" s="7" t="s">
        <v>692</v>
      </c>
      <c r="B685" s="7">
        <v>684</v>
      </c>
      <c r="C685" s="3" t="s">
        <v>1</v>
      </c>
      <c r="D685" s="3"/>
      <c r="E685" s="3">
        <v>4.58</v>
      </c>
      <c r="F685" s="9">
        <v>0</v>
      </c>
      <c r="G685" s="8">
        <v>972000</v>
      </c>
      <c r="H685" s="8">
        <v>4469</v>
      </c>
      <c r="I685" s="8">
        <v>4951</v>
      </c>
      <c r="J685" s="3">
        <v>8.5500000000000007</v>
      </c>
      <c r="K685" s="3">
        <v>0.61</v>
      </c>
      <c r="L685" s="3">
        <v>3.24</v>
      </c>
      <c r="M685" s="3">
        <v>0.27</v>
      </c>
      <c r="N685" s="3">
        <v>0.54</v>
      </c>
      <c r="O685" s="3">
        <v>4.76</v>
      </c>
      <c r="P685" s="3">
        <v>7.31</v>
      </c>
      <c r="Q685" s="3">
        <v>4.0199999999999996</v>
      </c>
      <c r="R685" s="3">
        <v>5.9</v>
      </c>
      <c r="S685" s="3">
        <v>56.52</v>
      </c>
      <c r="T685" s="3"/>
      <c r="U685" s="3">
        <v>383</v>
      </c>
      <c r="V685" s="3">
        <v>402</v>
      </c>
      <c r="W685" s="9">
        <v>5.88</v>
      </c>
      <c r="X685" s="3"/>
      <c r="Y685" s="2"/>
      <c r="Z685" s="2"/>
    </row>
    <row r="686" spans="1:26" ht="15.75" customHeight="1" x14ac:dyDescent="0.25">
      <c r="A686" s="7" t="s">
        <v>693</v>
      </c>
      <c r="B686" s="7">
        <v>685</v>
      </c>
      <c r="C686" s="3" t="s">
        <v>5</v>
      </c>
      <c r="D686" s="3"/>
      <c r="E686" s="3">
        <v>3.06</v>
      </c>
      <c r="F686" s="4">
        <v>-0.65</v>
      </c>
      <c r="G686" s="8">
        <v>32200</v>
      </c>
      <c r="H686" s="8">
        <v>96</v>
      </c>
      <c r="I686" s="8">
        <v>1537</v>
      </c>
      <c r="J686" s="3">
        <v>8.5500000000000007</v>
      </c>
      <c r="K686" s="3">
        <v>0.43</v>
      </c>
      <c r="L686" s="3">
        <v>0.71</v>
      </c>
      <c r="M686" s="3">
        <v>0.01</v>
      </c>
      <c r="N686" s="3">
        <v>0.36</v>
      </c>
      <c r="O686" s="3">
        <v>3.81</v>
      </c>
      <c r="P686" s="3">
        <v>5.14</v>
      </c>
      <c r="Q686" s="3">
        <v>19.95</v>
      </c>
      <c r="R686" s="3">
        <v>0.23</v>
      </c>
      <c r="S686" s="3">
        <v>12.81</v>
      </c>
      <c r="T686" s="3"/>
      <c r="U686" s="3">
        <v>441</v>
      </c>
      <c r="V686" s="3">
        <v>441</v>
      </c>
      <c r="W686" s="6">
        <v>-0.28999999999999998</v>
      </c>
      <c r="X686" s="3"/>
      <c r="Y686" s="2"/>
      <c r="Z686" s="2"/>
    </row>
    <row r="687" spans="1:26" ht="15.75" customHeight="1" x14ac:dyDescent="0.25">
      <c r="A687" s="7" t="s">
        <v>694</v>
      </c>
      <c r="B687" s="7">
        <v>686</v>
      </c>
      <c r="C687" s="3" t="s">
        <v>5</v>
      </c>
      <c r="D687" s="3"/>
      <c r="E687" s="3">
        <v>16.100000000000001</v>
      </c>
      <c r="F687" s="4">
        <v>-10.06</v>
      </c>
      <c r="G687" s="8">
        <v>100</v>
      </c>
      <c r="H687" s="3">
        <v>2</v>
      </c>
      <c r="I687" s="8">
        <v>403</v>
      </c>
      <c r="J687" s="3"/>
      <c r="K687" s="3">
        <v>0.85</v>
      </c>
      <c r="L687" s="3">
        <v>0.23</v>
      </c>
      <c r="M687" s="3"/>
      <c r="N687" s="3">
        <v>0</v>
      </c>
      <c r="O687" s="3">
        <v>-8.7899999999999991</v>
      </c>
      <c r="P687" s="3">
        <v>-11.15</v>
      </c>
      <c r="Q687" s="3">
        <v>-11.02</v>
      </c>
      <c r="R687" s="3"/>
      <c r="S687" s="3">
        <v>30.17</v>
      </c>
      <c r="T687" s="3"/>
      <c r="U687" s="3"/>
      <c r="V687" s="3"/>
      <c r="W687" s="4"/>
      <c r="X687" s="3"/>
      <c r="Y687" s="2"/>
      <c r="Z687" s="2"/>
    </row>
    <row r="688" spans="1:26" ht="15.75" customHeight="1" x14ac:dyDescent="0.25">
      <c r="A688" s="7" t="s">
        <v>695</v>
      </c>
      <c r="B688" s="7">
        <v>687</v>
      </c>
      <c r="C688" s="3" t="s">
        <v>1</v>
      </c>
      <c r="D688" s="3"/>
      <c r="E688" s="3">
        <v>0.17</v>
      </c>
      <c r="F688" s="9">
        <v>0</v>
      </c>
      <c r="G688" s="8">
        <v>1027200</v>
      </c>
      <c r="H688" s="3">
        <v>175</v>
      </c>
      <c r="I688" s="8">
        <v>1134</v>
      </c>
      <c r="J688" s="3"/>
      <c r="K688" s="3">
        <v>0.53</v>
      </c>
      <c r="L688" s="3">
        <v>0.06</v>
      </c>
      <c r="M688" s="3"/>
      <c r="N688" s="3">
        <v>0</v>
      </c>
      <c r="O688" s="3">
        <v>-2.2400000000000002</v>
      </c>
      <c r="P688" s="3">
        <v>-2.4500000000000002</v>
      </c>
      <c r="Q688" s="3">
        <v>-27.35</v>
      </c>
      <c r="R688" s="3"/>
      <c r="S688" s="3">
        <v>63.57</v>
      </c>
      <c r="T688" s="3"/>
      <c r="U688" s="3"/>
      <c r="V688" s="3"/>
      <c r="W688" s="9"/>
      <c r="X688" s="3"/>
      <c r="Y688" s="2"/>
      <c r="Z688" s="2"/>
    </row>
    <row r="689" spans="1:26" ht="15.75" customHeight="1" x14ac:dyDescent="0.25">
      <c r="A689" s="7" t="s">
        <v>696</v>
      </c>
      <c r="B689" s="7">
        <v>688</v>
      </c>
      <c r="C689" s="3" t="s">
        <v>1</v>
      </c>
      <c r="D689" s="3"/>
      <c r="E689" s="3">
        <v>54</v>
      </c>
      <c r="F689" s="4">
        <v>-6.9</v>
      </c>
      <c r="G689" s="8">
        <v>1300</v>
      </c>
      <c r="H689" s="3">
        <v>72</v>
      </c>
      <c r="I689" s="8">
        <v>405</v>
      </c>
      <c r="J689" s="3">
        <v>10.16</v>
      </c>
      <c r="K689" s="3">
        <v>1.07</v>
      </c>
      <c r="L689" s="3">
        <v>0.39</v>
      </c>
      <c r="M689" s="3">
        <v>0.13</v>
      </c>
      <c r="N689" s="3">
        <v>5.32</v>
      </c>
      <c r="O689" s="3">
        <v>9.98</v>
      </c>
      <c r="P689" s="3">
        <v>11.05</v>
      </c>
      <c r="Q689" s="3">
        <v>9.76</v>
      </c>
      <c r="R689" s="3">
        <v>0.22</v>
      </c>
      <c r="S689" s="3">
        <v>18.190000000000001</v>
      </c>
      <c r="T689" s="3"/>
      <c r="U689" s="3">
        <v>336</v>
      </c>
      <c r="V689" s="3">
        <v>265</v>
      </c>
      <c r="W689" s="9">
        <v>-0.31</v>
      </c>
      <c r="X689" s="3"/>
      <c r="Y689" s="2"/>
      <c r="Z689" s="2"/>
    </row>
    <row r="690" spans="1:26" ht="15.75" customHeight="1" x14ac:dyDescent="0.25">
      <c r="A690" s="7" t="s">
        <v>697</v>
      </c>
      <c r="B690" s="7">
        <v>689</v>
      </c>
      <c r="C690" s="3" t="s">
        <v>5</v>
      </c>
      <c r="D690" s="3"/>
      <c r="E690" s="3">
        <v>3.4</v>
      </c>
      <c r="F690" s="3">
        <v>-1.73</v>
      </c>
      <c r="G690" s="8">
        <v>30100</v>
      </c>
      <c r="H690" s="3">
        <v>104</v>
      </c>
      <c r="I690" s="8">
        <v>1102</v>
      </c>
      <c r="J690" s="3">
        <v>53.21</v>
      </c>
      <c r="K690" s="3">
        <v>1.07</v>
      </c>
      <c r="L690" s="3">
        <v>0.45</v>
      </c>
      <c r="M690" s="3">
        <v>0.03</v>
      </c>
      <c r="N690" s="3">
        <v>0.06</v>
      </c>
      <c r="O690" s="3">
        <v>2.21</v>
      </c>
      <c r="P690" s="3">
        <v>2.02</v>
      </c>
      <c r="Q690" s="3">
        <v>3.85</v>
      </c>
      <c r="R690" s="3">
        <v>0.72</v>
      </c>
      <c r="S690" s="3">
        <v>24.34</v>
      </c>
      <c r="T690" s="3"/>
      <c r="U690" s="3">
        <v>876</v>
      </c>
      <c r="V690" s="3">
        <v>874</v>
      </c>
      <c r="W690" s="4">
        <v>-0.19</v>
      </c>
      <c r="X690" s="3"/>
      <c r="Y690" s="2"/>
      <c r="Z690" s="2"/>
    </row>
    <row r="691" spans="1:26" ht="15.75" customHeight="1" x14ac:dyDescent="0.25">
      <c r="A691" s="7" t="s">
        <v>698</v>
      </c>
      <c r="B691" s="7">
        <v>690</v>
      </c>
      <c r="C691" s="3" t="s">
        <v>1</v>
      </c>
      <c r="D691" s="3"/>
      <c r="E691" s="3">
        <v>0.8</v>
      </c>
      <c r="F691" s="4">
        <v>1.27</v>
      </c>
      <c r="G691" s="8">
        <v>205100</v>
      </c>
      <c r="H691" s="3">
        <v>164</v>
      </c>
      <c r="I691" s="8">
        <v>712</v>
      </c>
      <c r="J691" s="3"/>
      <c r="K691" s="3">
        <v>1.9</v>
      </c>
      <c r="L691" s="3">
        <v>0.24</v>
      </c>
      <c r="M691" s="3"/>
      <c r="N691" s="3">
        <v>0</v>
      </c>
      <c r="O691" s="3">
        <v>-9.6</v>
      </c>
      <c r="P691" s="3">
        <v>-20.72</v>
      </c>
      <c r="Q691" s="3">
        <v>-166.17</v>
      </c>
      <c r="R691" s="3"/>
      <c r="S691" s="3">
        <v>58.67</v>
      </c>
      <c r="T691" s="3"/>
      <c r="U691" s="3"/>
      <c r="V691" s="3"/>
      <c r="W691" s="4"/>
      <c r="X691" s="3"/>
      <c r="Y691" s="2"/>
      <c r="Z691" s="2"/>
    </row>
    <row r="692" spans="1:26" ht="15.75" customHeight="1" x14ac:dyDescent="0.25">
      <c r="A692" s="7" t="s">
        <v>699</v>
      </c>
      <c r="B692" s="7">
        <v>691</v>
      </c>
      <c r="C692" s="3" t="s">
        <v>5</v>
      </c>
      <c r="D692" s="3"/>
      <c r="E692" s="3">
        <v>15</v>
      </c>
      <c r="F692" s="4">
        <v>0</v>
      </c>
      <c r="G692" s="8">
        <v>0</v>
      </c>
      <c r="H692" s="3">
        <v>0</v>
      </c>
      <c r="I692" s="3">
        <v>675</v>
      </c>
      <c r="J692" s="3"/>
      <c r="K692" s="3">
        <v>0.81</v>
      </c>
      <c r="L692" s="3">
        <v>0.16</v>
      </c>
      <c r="M692" s="3"/>
      <c r="N692" s="3">
        <v>0</v>
      </c>
      <c r="O692" s="3">
        <v>-1.94</v>
      </c>
      <c r="P692" s="3">
        <v>-2.19</v>
      </c>
      <c r="Q692" s="3">
        <v>2.34</v>
      </c>
      <c r="R692" s="3"/>
      <c r="S692" s="3">
        <v>25.23</v>
      </c>
      <c r="T692" s="3"/>
      <c r="U692" s="3"/>
      <c r="V692" s="3"/>
      <c r="W692" s="9"/>
      <c r="X692" s="3"/>
      <c r="Y692" s="2"/>
      <c r="Z692" s="2"/>
    </row>
    <row r="693" spans="1:26" ht="15.75" customHeight="1" x14ac:dyDescent="0.25">
      <c r="A693" s="7" t="s">
        <v>700</v>
      </c>
      <c r="B693" s="7">
        <v>692</v>
      </c>
      <c r="C693" s="3" t="s">
        <v>1</v>
      </c>
      <c r="D693" s="3"/>
      <c r="E693" s="3">
        <v>13.8</v>
      </c>
      <c r="F693" s="3">
        <v>0</v>
      </c>
      <c r="G693" s="8">
        <v>1820800</v>
      </c>
      <c r="H693" s="8">
        <v>25204</v>
      </c>
      <c r="I693" s="8">
        <v>8970</v>
      </c>
      <c r="J693" s="3">
        <v>9.3000000000000007</v>
      </c>
      <c r="K693" s="3">
        <v>2.77</v>
      </c>
      <c r="L693" s="3">
        <v>0.12</v>
      </c>
      <c r="M693" s="3">
        <v>0.67</v>
      </c>
      <c r="N693" s="3">
        <v>1.48</v>
      </c>
      <c r="O693" s="3">
        <v>31.35</v>
      </c>
      <c r="P693" s="3">
        <v>32.33</v>
      </c>
      <c r="Q693" s="3">
        <v>31.7</v>
      </c>
      <c r="R693" s="3">
        <v>4.8600000000000003</v>
      </c>
      <c r="S693" s="3">
        <v>39.61</v>
      </c>
      <c r="T693" s="3"/>
      <c r="U693" s="3">
        <v>115</v>
      </c>
      <c r="V693" s="3">
        <v>104</v>
      </c>
      <c r="W693" s="9">
        <v>0.16</v>
      </c>
      <c r="X693" s="3"/>
      <c r="Y693" s="2"/>
      <c r="Z693" s="2"/>
    </row>
    <row r="694" spans="1:26" ht="15.75" customHeight="1" x14ac:dyDescent="0.25">
      <c r="A694" s="7" t="s">
        <v>701</v>
      </c>
      <c r="B694" s="7">
        <v>693</v>
      </c>
      <c r="C694" s="3" t="s">
        <v>5</v>
      </c>
      <c r="D694" s="3"/>
      <c r="E694" s="3">
        <v>2.56</v>
      </c>
      <c r="F694" s="4">
        <v>0</v>
      </c>
      <c r="G694" s="8">
        <v>2109400</v>
      </c>
      <c r="H694" s="8">
        <v>5444</v>
      </c>
      <c r="I694" s="8">
        <v>4895</v>
      </c>
      <c r="J694" s="3">
        <v>4.75</v>
      </c>
      <c r="K694" s="3">
        <v>0.53</v>
      </c>
      <c r="L694" s="3">
        <v>0.93</v>
      </c>
      <c r="M694" s="3">
        <v>1</v>
      </c>
      <c r="N694" s="3">
        <v>0.54</v>
      </c>
      <c r="O694" s="3">
        <v>4.29</v>
      </c>
      <c r="P694" s="3">
        <v>10.53</v>
      </c>
      <c r="Q694" s="3">
        <v>2.89</v>
      </c>
      <c r="R694" s="3">
        <v>39.06</v>
      </c>
      <c r="S694" s="3">
        <v>33.99</v>
      </c>
      <c r="T694" s="3"/>
      <c r="U694" s="3">
        <v>235</v>
      </c>
      <c r="V694" s="3">
        <v>352</v>
      </c>
      <c r="W694" s="9">
        <v>0.15</v>
      </c>
      <c r="X694" s="3"/>
      <c r="Y694" s="2"/>
      <c r="Z694" s="2"/>
    </row>
    <row r="695" spans="1:26" ht="15.75" customHeight="1" x14ac:dyDescent="0.25">
      <c r="A695" s="7" t="s">
        <v>702</v>
      </c>
      <c r="B695" s="7">
        <v>694</v>
      </c>
      <c r="C695" s="3" t="s">
        <v>1</v>
      </c>
      <c r="D695" s="3"/>
      <c r="E695" s="3">
        <v>4.5199999999999996</v>
      </c>
      <c r="F695" s="3">
        <v>0.89</v>
      </c>
      <c r="G695" s="8">
        <v>311200</v>
      </c>
      <c r="H695" s="8">
        <v>1400</v>
      </c>
      <c r="I695" s="8">
        <v>4249</v>
      </c>
      <c r="J695" s="3">
        <v>21.09</v>
      </c>
      <c r="K695" s="3">
        <v>1.31</v>
      </c>
      <c r="L695" s="3">
        <v>0.18</v>
      </c>
      <c r="M695" s="3">
        <v>0.1</v>
      </c>
      <c r="N695" s="3">
        <v>0.21</v>
      </c>
      <c r="O695" s="3">
        <v>7.02</v>
      </c>
      <c r="P695" s="3">
        <v>6.1</v>
      </c>
      <c r="Q695" s="3">
        <v>8.73</v>
      </c>
      <c r="R695" s="3">
        <v>7.59</v>
      </c>
      <c r="S695" s="3">
        <v>48.28</v>
      </c>
      <c r="T695" s="3"/>
      <c r="U695" s="3">
        <v>651</v>
      </c>
      <c r="V695" s="3">
        <v>533</v>
      </c>
      <c r="W695" s="9">
        <v>-12.7</v>
      </c>
      <c r="X695" s="3"/>
      <c r="Y695" s="2"/>
      <c r="Z695" s="2"/>
    </row>
    <row r="696" spans="1:26" ht="15.75" customHeight="1" x14ac:dyDescent="0.25">
      <c r="A696" s="7" t="s">
        <v>703</v>
      </c>
      <c r="B696" s="7">
        <v>695</v>
      </c>
      <c r="C696" s="3" t="s">
        <v>1</v>
      </c>
      <c r="D696" s="3" t="s">
        <v>17</v>
      </c>
      <c r="E696" s="3">
        <v>0.06</v>
      </c>
      <c r="F696" s="4">
        <v>20</v>
      </c>
      <c r="G696" s="8">
        <v>417500</v>
      </c>
      <c r="H696" s="3">
        <v>24</v>
      </c>
      <c r="I696" s="8">
        <v>790</v>
      </c>
      <c r="J696" s="3"/>
      <c r="K696" s="3">
        <v>3</v>
      </c>
      <c r="L696" s="3">
        <v>5.0199999999999996</v>
      </c>
      <c r="M696" s="3"/>
      <c r="N696" s="3">
        <v>0</v>
      </c>
      <c r="O696" s="3">
        <v>-21.14</v>
      </c>
      <c r="P696" s="3">
        <v>-82.66</v>
      </c>
      <c r="Q696" s="3">
        <v>-40.56</v>
      </c>
      <c r="R696" s="3"/>
      <c r="S696" s="3">
        <v>62.28</v>
      </c>
      <c r="T696" s="3"/>
      <c r="U696" s="3"/>
      <c r="V696" s="3"/>
      <c r="W696" s="4"/>
      <c r="X696" s="3"/>
      <c r="Y696" s="2"/>
      <c r="Z696" s="2"/>
    </row>
    <row r="697" spans="1:26" ht="15.75" customHeight="1" x14ac:dyDescent="0.25">
      <c r="A697" s="7" t="s">
        <v>704</v>
      </c>
      <c r="B697" s="7">
        <v>696</v>
      </c>
      <c r="C697" s="3" t="s">
        <v>1</v>
      </c>
      <c r="D697" s="3"/>
      <c r="E697" s="3">
        <v>3.06</v>
      </c>
      <c r="F697" s="3">
        <v>-7.27</v>
      </c>
      <c r="G697" s="8">
        <v>400</v>
      </c>
      <c r="H697" s="8">
        <v>1</v>
      </c>
      <c r="I697" s="3">
        <v>306</v>
      </c>
      <c r="J697" s="3"/>
      <c r="K697" s="3">
        <v>0.36</v>
      </c>
      <c r="L697" s="3">
        <v>0.71</v>
      </c>
      <c r="M697" s="3"/>
      <c r="N697" s="3">
        <v>0</v>
      </c>
      <c r="O697" s="3">
        <v>-7.34</v>
      </c>
      <c r="P697" s="3">
        <v>-14.58</v>
      </c>
      <c r="Q697" s="3">
        <v>-13.41</v>
      </c>
      <c r="R697" s="3"/>
      <c r="S697" s="3">
        <v>23.78</v>
      </c>
      <c r="T697" s="3"/>
      <c r="U697" s="3"/>
      <c r="V697" s="3"/>
      <c r="W697" s="9"/>
      <c r="X697" s="3"/>
      <c r="Y697" s="2"/>
      <c r="Z697" s="2"/>
    </row>
    <row r="698" spans="1:26" ht="15.75" customHeight="1" x14ac:dyDescent="0.25">
      <c r="A698" s="7" t="s">
        <v>705</v>
      </c>
      <c r="B698" s="7">
        <v>697</v>
      </c>
      <c r="C698" s="3" t="s">
        <v>1</v>
      </c>
      <c r="D698" s="3"/>
      <c r="E698" s="3">
        <v>5.0999999999999996</v>
      </c>
      <c r="F698" s="3">
        <v>2.82</v>
      </c>
      <c r="G698" s="8">
        <v>1657200</v>
      </c>
      <c r="H698" s="8">
        <v>8408</v>
      </c>
      <c r="I698" s="8">
        <v>1530</v>
      </c>
      <c r="J698" s="3">
        <v>15.79</v>
      </c>
      <c r="K698" s="3">
        <v>3.31</v>
      </c>
      <c r="L698" s="3">
        <v>1.89</v>
      </c>
      <c r="M698" s="3">
        <v>0.1</v>
      </c>
      <c r="N698" s="3">
        <v>0.32</v>
      </c>
      <c r="O698" s="3">
        <v>11.56</v>
      </c>
      <c r="P698" s="3">
        <v>22.17</v>
      </c>
      <c r="Q698" s="3">
        <v>5.41</v>
      </c>
      <c r="R698" s="3">
        <v>3.23</v>
      </c>
      <c r="S698" s="3">
        <v>25.17</v>
      </c>
      <c r="T698" s="3"/>
      <c r="U698" s="3">
        <v>297</v>
      </c>
      <c r="V698" s="3">
        <v>342</v>
      </c>
      <c r="W698" s="9">
        <v>1.45</v>
      </c>
      <c r="X698" s="3"/>
      <c r="Y698" s="2"/>
      <c r="Z698" s="2"/>
    </row>
    <row r="699" spans="1:26" ht="15.75" customHeight="1" x14ac:dyDescent="0.25">
      <c r="A699" s="7" t="s">
        <v>706</v>
      </c>
      <c r="B699" s="7">
        <v>698</v>
      </c>
      <c r="C699" s="3" t="s">
        <v>1</v>
      </c>
      <c r="D699" s="3"/>
      <c r="E699" s="3">
        <v>6.4</v>
      </c>
      <c r="F699" s="4">
        <v>-2.29</v>
      </c>
      <c r="G699" s="8">
        <v>14127700</v>
      </c>
      <c r="H699" s="8">
        <v>91346</v>
      </c>
      <c r="I699" s="8">
        <v>55111</v>
      </c>
      <c r="J699" s="3">
        <v>54.25</v>
      </c>
      <c r="K699" s="3">
        <v>3.79</v>
      </c>
      <c r="L699" s="3">
        <v>0.3</v>
      </c>
      <c r="M699" s="3">
        <v>0.02</v>
      </c>
      <c r="N699" s="3">
        <v>0.12</v>
      </c>
      <c r="O699" s="3">
        <v>2.92</v>
      </c>
      <c r="P699" s="3">
        <v>6.91</v>
      </c>
      <c r="Q699" s="3">
        <v>-22.28</v>
      </c>
      <c r="R699" s="3">
        <v>0.93</v>
      </c>
      <c r="S699" s="3">
        <v>24.7</v>
      </c>
      <c r="T699" s="3"/>
      <c r="U699" s="3">
        <v>756</v>
      </c>
      <c r="V699" s="3">
        <v>843</v>
      </c>
      <c r="W699" s="6">
        <v>7.98</v>
      </c>
      <c r="X699" s="3"/>
      <c r="Y699" s="2"/>
      <c r="Z699" s="2"/>
    </row>
    <row r="700" spans="1:26" ht="15.75" customHeight="1" x14ac:dyDescent="0.25">
      <c r="A700" s="7" t="s">
        <v>707</v>
      </c>
      <c r="B700" s="7">
        <v>699</v>
      </c>
      <c r="C700" s="3" t="s">
        <v>1</v>
      </c>
      <c r="D700" s="3"/>
      <c r="E700" s="3">
        <v>1.52</v>
      </c>
      <c r="F700" s="4">
        <v>0.66</v>
      </c>
      <c r="G700" s="8">
        <v>2501500</v>
      </c>
      <c r="H700" s="8">
        <v>3783</v>
      </c>
      <c r="I700" s="8">
        <v>20635</v>
      </c>
      <c r="J700" s="3">
        <v>32.44</v>
      </c>
      <c r="K700" s="3">
        <v>2.71</v>
      </c>
      <c r="L700" s="3">
        <v>1.33</v>
      </c>
      <c r="M700" s="3">
        <v>0.05</v>
      </c>
      <c r="N700" s="3">
        <v>0.05</v>
      </c>
      <c r="O700" s="3">
        <v>6.14</v>
      </c>
      <c r="P700" s="3">
        <v>8.4700000000000006</v>
      </c>
      <c r="Q700" s="3">
        <v>3.02</v>
      </c>
      <c r="R700" s="3">
        <v>2.91</v>
      </c>
      <c r="S700" s="3">
        <v>35.44</v>
      </c>
      <c r="T700" s="3"/>
      <c r="U700" s="3">
        <v>655</v>
      </c>
      <c r="V700" s="3">
        <v>642</v>
      </c>
      <c r="W700" s="6">
        <v>8.4499999999999993</v>
      </c>
      <c r="X700" s="3"/>
      <c r="Y700" s="2"/>
      <c r="Z700" s="2"/>
    </row>
    <row r="701" spans="1:26" ht="15.75" customHeight="1" x14ac:dyDescent="0.25">
      <c r="A701" s="7" t="s">
        <v>708</v>
      </c>
      <c r="B701" s="7">
        <v>700</v>
      </c>
      <c r="C701" s="3" t="s">
        <v>1</v>
      </c>
      <c r="D701" s="3"/>
      <c r="E701" s="3">
        <v>6.5</v>
      </c>
      <c r="F701" s="3">
        <v>-1.52</v>
      </c>
      <c r="G701" s="8">
        <v>589000</v>
      </c>
      <c r="H701" s="8">
        <v>3817</v>
      </c>
      <c r="I701" s="8">
        <v>3709</v>
      </c>
      <c r="J701" s="3">
        <v>18.440000000000001</v>
      </c>
      <c r="K701" s="3">
        <v>2.9</v>
      </c>
      <c r="L701" s="3">
        <v>0.68</v>
      </c>
      <c r="M701" s="3">
        <v>0.14000000000000001</v>
      </c>
      <c r="N701" s="3">
        <v>0.35</v>
      </c>
      <c r="O701" s="3">
        <v>12.67</v>
      </c>
      <c r="P701" s="3">
        <v>16.52</v>
      </c>
      <c r="Q701" s="3">
        <v>5.64</v>
      </c>
      <c r="R701" s="3">
        <v>2.12</v>
      </c>
      <c r="S701" s="3">
        <v>29.57</v>
      </c>
      <c r="T701" s="3"/>
      <c r="U701" s="3">
        <v>392</v>
      </c>
      <c r="V701" s="3">
        <v>362</v>
      </c>
      <c r="W701" s="6">
        <v>0.85</v>
      </c>
      <c r="X701" s="3"/>
      <c r="Y701" s="2"/>
      <c r="Z701" s="2"/>
    </row>
    <row r="702" spans="1:26" ht="15.75" customHeight="1" x14ac:dyDescent="0.25">
      <c r="A702" s="7" t="s">
        <v>709</v>
      </c>
      <c r="B702" s="7">
        <v>701</v>
      </c>
      <c r="C702" s="3" t="s">
        <v>5</v>
      </c>
      <c r="D702" s="3"/>
      <c r="E702" s="3">
        <v>1.01</v>
      </c>
      <c r="F702" s="3">
        <v>1</v>
      </c>
      <c r="G702" s="8">
        <v>8965400</v>
      </c>
      <c r="H702" s="8">
        <v>9173</v>
      </c>
      <c r="I702" s="8">
        <v>808</v>
      </c>
      <c r="J702" s="3">
        <v>9.56</v>
      </c>
      <c r="K702" s="3">
        <v>0.99</v>
      </c>
      <c r="L702" s="3">
        <v>1.23</v>
      </c>
      <c r="M702" s="3">
        <v>0.02</v>
      </c>
      <c r="N702" s="3">
        <v>0.11</v>
      </c>
      <c r="O702" s="3">
        <v>7.21</v>
      </c>
      <c r="P702" s="3">
        <v>10.57</v>
      </c>
      <c r="Q702" s="3">
        <v>13.19</v>
      </c>
      <c r="R702" s="3">
        <v>7</v>
      </c>
      <c r="S702" s="3">
        <v>32.43</v>
      </c>
      <c r="T702" s="3"/>
      <c r="U702" s="3">
        <v>329</v>
      </c>
      <c r="V702" s="3">
        <v>324</v>
      </c>
      <c r="W702" s="9">
        <v>0.3</v>
      </c>
      <c r="X702" s="3"/>
      <c r="Y702" s="2"/>
      <c r="Z702" s="2"/>
    </row>
    <row r="703" spans="1:26" ht="15.75" customHeight="1" x14ac:dyDescent="0.25">
      <c r="A703" s="7" t="s">
        <v>710</v>
      </c>
      <c r="B703" s="7">
        <v>702</v>
      </c>
      <c r="C703" s="3" t="s">
        <v>1</v>
      </c>
      <c r="D703" s="3"/>
      <c r="E703" s="3">
        <v>3.14</v>
      </c>
      <c r="F703" s="4">
        <v>-0.63</v>
      </c>
      <c r="G703" s="8">
        <v>158100</v>
      </c>
      <c r="H703" s="8">
        <v>493</v>
      </c>
      <c r="I703" s="8">
        <v>5449</v>
      </c>
      <c r="J703" s="3"/>
      <c r="K703" s="3">
        <v>0.82</v>
      </c>
      <c r="L703" s="3">
        <v>2.0499999999999998</v>
      </c>
      <c r="M703" s="3"/>
      <c r="N703" s="3">
        <v>0</v>
      </c>
      <c r="O703" s="3">
        <v>-3.43</v>
      </c>
      <c r="P703" s="3">
        <v>-13.81</v>
      </c>
      <c r="Q703" s="3">
        <v>-5.46</v>
      </c>
      <c r="R703" s="3"/>
      <c r="S703" s="3">
        <v>23.87</v>
      </c>
      <c r="T703" s="3"/>
      <c r="U703" s="3"/>
      <c r="V703" s="3"/>
      <c r="W703" s="9"/>
      <c r="X703" s="3"/>
      <c r="Y703" s="2"/>
      <c r="Z703" s="2"/>
    </row>
    <row r="704" spans="1:26" ht="15.75" customHeight="1" x14ac:dyDescent="0.25">
      <c r="A704" s="7" t="s">
        <v>711</v>
      </c>
      <c r="B704" s="7">
        <v>703</v>
      </c>
      <c r="C704" s="3" t="s">
        <v>5</v>
      </c>
      <c r="D704" s="3"/>
      <c r="E704" s="3">
        <v>22.8</v>
      </c>
      <c r="F704" s="4">
        <v>0</v>
      </c>
      <c r="G704" s="8">
        <v>525300</v>
      </c>
      <c r="H704" s="8">
        <v>12061</v>
      </c>
      <c r="I704" s="8">
        <v>27022</v>
      </c>
      <c r="J704" s="3">
        <v>7.71</v>
      </c>
      <c r="K704" s="3">
        <v>1.27</v>
      </c>
      <c r="L704" s="3">
        <v>0.18</v>
      </c>
      <c r="M704" s="3">
        <v>1.4</v>
      </c>
      <c r="N704" s="3">
        <v>2.96</v>
      </c>
      <c r="O704" s="3">
        <v>13.77</v>
      </c>
      <c r="P704" s="3">
        <v>17.21</v>
      </c>
      <c r="Q704" s="3">
        <v>13.6</v>
      </c>
      <c r="R704" s="3">
        <v>6.14</v>
      </c>
      <c r="S704" s="3">
        <v>16.239999999999998</v>
      </c>
      <c r="T704" s="3"/>
      <c r="U704" s="3">
        <v>160</v>
      </c>
      <c r="V704" s="3">
        <v>123</v>
      </c>
      <c r="W704" s="9">
        <v>0.12</v>
      </c>
      <c r="X704" s="3"/>
      <c r="Y704" s="2"/>
      <c r="Z704" s="2"/>
    </row>
    <row r="705" spans="1:26" ht="15.75" customHeight="1" x14ac:dyDescent="0.25">
      <c r="A705" s="7" t="s">
        <v>712</v>
      </c>
      <c r="B705" s="7">
        <v>704</v>
      </c>
      <c r="C705" s="3" t="s">
        <v>5</v>
      </c>
      <c r="D705" s="3"/>
      <c r="E705" s="3">
        <v>0.35</v>
      </c>
      <c r="F705" s="4">
        <v>-2.78</v>
      </c>
      <c r="G705" s="8">
        <v>542300</v>
      </c>
      <c r="H705" s="8">
        <v>191</v>
      </c>
      <c r="I705" s="8">
        <v>329</v>
      </c>
      <c r="J705" s="3"/>
      <c r="K705" s="3">
        <v>0.66</v>
      </c>
      <c r="L705" s="3">
        <v>1.17</v>
      </c>
      <c r="M705" s="3"/>
      <c r="N705" s="3">
        <v>0</v>
      </c>
      <c r="O705" s="3">
        <v>-7.1</v>
      </c>
      <c r="P705" s="3">
        <v>-19.02</v>
      </c>
      <c r="Q705" s="3">
        <v>-13.09</v>
      </c>
      <c r="R705" s="3"/>
      <c r="S705" s="3">
        <v>32.229999999999997</v>
      </c>
      <c r="T705" s="3"/>
      <c r="U705" s="3"/>
      <c r="V705" s="3"/>
      <c r="W705" s="9"/>
      <c r="X705" s="3"/>
      <c r="Y705" s="2"/>
      <c r="Z705" s="2"/>
    </row>
    <row r="706" spans="1:26" ht="15.75" customHeight="1" x14ac:dyDescent="0.25">
      <c r="A706" s="7" t="s">
        <v>713</v>
      </c>
      <c r="B706" s="7">
        <v>705</v>
      </c>
      <c r="C706" s="3" t="s">
        <v>5</v>
      </c>
      <c r="D706" s="3"/>
      <c r="E706" s="3">
        <v>5.6</v>
      </c>
      <c r="F706" s="3">
        <v>0.9</v>
      </c>
      <c r="G706" s="8">
        <v>134300</v>
      </c>
      <c r="H706" s="8">
        <v>750</v>
      </c>
      <c r="I706" s="8">
        <v>1790</v>
      </c>
      <c r="J706" s="3">
        <v>50.95</v>
      </c>
      <c r="K706" s="3">
        <v>0.87</v>
      </c>
      <c r="L706" s="3">
        <v>1.61</v>
      </c>
      <c r="M706" s="3"/>
      <c r="N706" s="3">
        <v>0.11</v>
      </c>
      <c r="O706" s="3">
        <v>2.2799999999999998</v>
      </c>
      <c r="P706" s="3">
        <v>1.7</v>
      </c>
      <c r="Q706" s="3">
        <v>1.94</v>
      </c>
      <c r="R706" s="3">
        <v>1.8</v>
      </c>
      <c r="S706" s="3">
        <v>33.57</v>
      </c>
      <c r="T706" s="3"/>
      <c r="U706" s="3">
        <v>882</v>
      </c>
      <c r="V706" s="3">
        <v>864</v>
      </c>
      <c r="W706" s="9">
        <v>-0.79</v>
      </c>
      <c r="X706" s="3"/>
      <c r="Y706" s="2"/>
      <c r="Z706" s="2"/>
    </row>
    <row r="707" spans="1:26" ht="15.75" customHeight="1" x14ac:dyDescent="0.25">
      <c r="A707" s="7" t="s">
        <v>714</v>
      </c>
      <c r="B707" s="7">
        <v>706</v>
      </c>
      <c r="C707" s="3" t="s">
        <v>1</v>
      </c>
      <c r="D707" s="3" t="s">
        <v>17</v>
      </c>
      <c r="E707" s="3">
        <v>0.2</v>
      </c>
      <c r="F707" s="3">
        <v>-13.04</v>
      </c>
      <c r="G707" s="8">
        <v>107940000</v>
      </c>
      <c r="H707" s="8">
        <v>23064</v>
      </c>
      <c r="I707" s="8">
        <v>1878</v>
      </c>
      <c r="J707" s="3"/>
      <c r="K707" s="3">
        <v>2.86</v>
      </c>
      <c r="L707" s="3">
        <v>0.7</v>
      </c>
      <c r="M707" s="3"/>
      <c r="N707" s="3">
        <v>0</v>
      </c>
      <c r="O707" s="3">
        <v>-2.6</v>
      </c>
      <c r="P707" s="3">
        <v>-5.17</v>
      </c>
      <c r="Q707" s="3">
        <v>-24.55</v>
      </c>
      <c r="R707" s="3"/>
      <c r="S707" s="3">
        <v>24.14</v>
      </c>
      <c r="T707" s="3"/>
      <c r="U707" s="3"/>
      <c r="V707" s="3"/>
      <c r="W707" s="4"/>
      <c r="X707" s="3"/>
      <c r="Y707" s="2"/>
      <c r="Z707" s="2"/>
    </row>
    <row r="708" spans="1:26" ht="15.75" customHeight="1" x14ac:dyDescent="0.25">
      <c r="A708" s="7" t="s">
        <v>715</v>
      </c>
      <c r="B708" s="7">
        <v>707</v>
      </c>
      <c r="C708" s="3" t="s">
        <v>1</v>
      </c>
      <c r="D708" s="3"/>
      <c r="E708" s="3">
        <v>45.5</v>
      </c>
      <c r="F708" s="4">
        <v>0</v>
      </c>
      <c r="G708" s="8">
        <v>0</v>
      </c>
      <c r="H708" s="8">
        <v>0</v>
      </c>
      <c r="I708" s="8">
        <v>5460</v>
      </c>
      <c r="J708" s="3">
        <v>22.6</v>
      </c>
      <c r="K708" s="3">
        <v>0.94</v>
      </c>
      <c r="L708" s="3">
        <v>0.27</v>
      </c>
      <c r="M708" s="3">
        <v>1.9</v>
      </c>
      <c r="N708" s="3">
        <v>2.0099999999999998</v>
      </c>
      <c r="O708" s="3">
        <v>3.69</v>
      </c>
      <c r="P708" s="3">
        <v>4.21</v>
      </c>
      <c r="Q708" s="3">
        <v>3.42</v>
      </c>
      <c r="R708" s="3">
        <v>4.22</v>
      </c>
      <c r="S708" s="3">
        <v>28.07</v>
      </c>
      <c r="T708" s="3"/>
      <c r="U708" s="3">
        <v>708</v>
      </c>
      <c r="V708" s="3">
        <v>696</v>
      </c>
      <c r="W708" s="9">
        <v>61.92</v>
      </c>
      <c r="X708" s="3"/>
      <c r="Y708" s="2"/>
      <c r="Z708" s="2"/>
    </row>
    <row r="709" spans="1:26" ht="15.75" customHeight="1" x14ac:dyDescent="0.25">
      <c r="A709" s="7" t="s">
        <v>716</v>
      </c>
      <c r="B709" s="7">
        <v>708</v>
      </c>
      <c r="C709" s="3" t="s">
        <v>1</v>
      </c>
      <c r="D709" s="3"/>
      <c r="E709" s="3">
        <v>0.72</v>
      </c>
      <c r="F709" s="4">
        <v>0</v>
      </c>
      <c r="G709" s="8">
        <v>116900</v>
      </c>
      <c r="H709" s="3">
        <v>84</v>
      </c>
      <c r="I709" s="8">
        <v>337</v>
      </c>
      <c r="J709" s="3"/>
      <c r="K709" s="3">
        <v>0.55000000000000004</v>
      </c>
      <c r="L709" s="3">
        <v>1.73</v>
      </c>
      <c r="M709" s="3"/>
      <c r="N709" s="3">
        <v>0</v>
      </c>
      <c r="O709" s="3">
        <v>-0.95</v>
      </c>
      <c r="P709" s="3">
        <v>-6.11</v>
      </c>
      <c r="Q709" s="3">
        <v>-7.65</v>
      </c>
      <c r="R709" s="3"/>
      <c r="S709" s="3">
        <v>44.57</v>
      </c>
      <c r="T709" s="3"/>
      <c r="U709" s="3"/>
      <c r="V709" s="3"/>
      <c r="W709" s="6"/>
      <c r="X709" s="3"/>
      <c r="Y709" s="2"/>
      <c r="Z709" s="2"/>
    </row>
    <row r="710" spans="1:26" ht="15.75" customHeight="1" x14ac:dyDescent="0.25">
      <c r="A710" s="7" t="s">
        <v>717</v>
      </c>
      <c r="B710" s="7">
        <v>709</v>
      </c>
      <c r="C710" s="3" t="s">
        <v>1</v>
      </c>
      <c r="D710" s="3"/>
      <c r="E710" s="3">
        <v>185</v>
      </c>
      <c r="F710" s="4">
        <v>-0.27</v>
      </c>
      <c r="G710" s="8">
        <v>4200</v>
      </c>
      <c r="H710" s="3">
        <v>777</v>
      </c>
      <c r="I710" s="8">
        <v>3302</v>
      </c>
      <c r="J710" s="3">
        <v>19.47</v>
      </c>
      <c r="K710" s="3">
        <v>1.65</v>
      </c>
      <c r="L710" s="3">
        <v>0.13</v>
      </c>
      <c r="M710" s="3"/>
      <c r="N710" s="3">
        <v>9.5</v>
      </c>
      <c r="O710" s="3">
        <v>9.94</v>
      </c>
      <c r="P710" s="3">
        <v>8.9</v>
      </c>
      <c r="Q710" s="3">
        <v>15.85</v>
      </c>
      <c r="R710" s="3"/>
      <c r="S710" s="3">
        <v>6.89</v>
      </c>
      <c r="T710" s="3"/>
      <c r="U710" s="3">
        <v>557</v>
      </c>
      <c r="V710" s="3">
        <v>433</v>
      </c>
      <c r="W710" s="9">
        <v>23.74</v>
      </c>
      <c r="X710" s="3"/>
      <c r="Y710" s="2"/>
      <c r="Z710" s="2"/>
    </row>
    <row r="711" spans="1:26" ht="15.75" customHeight="1" x14ac:dyDescent="0.25">
      <c r="A711" s="7" t="s">
        <v>718</v>
      </c>
      <c r="B711" s="7">
        <v>710</v>
      </c>
      <c r="C711" s="3" t="s">
        <v>1</v>
      </c>
      <c r="D711" s="3"/>
      <c r="E711" s="3">
        <v>2.92</v>
      </c>
      <c r="F711" s="9">
        <v>-1.35</v>
      </c>
      <c r="G711" s="8">
        <v>35775400</v>
      </c>
      <c r="H711" s="8">
        <v>105639</v>
      </c>
      <c r="I711" s="8">
        <v>43645</v>
      </c>
      <c r="J711" s="3">
        <v>18.09</v>
      </c>
      <c r="K711" s="3">
        <v>1.52</v>
      </c>
      <c r="L711" s="3">
        <v>1.78</v>
      </c>
      <c r="M711" s="3"/>
      <c r="N711" s="3">
        <v>0.16</v>
      </c>
      <c r="O711" s="3">
        <v>5.05</v>
      </c>
      <c r="P711" s="3">
        <v>8.5399999999999991</v>
      </c>
      <c r="Q711" s="3">
        <v>19.73</v>
      </c>
      <c r="R711" s="3">
        <v>4.5199999999999996</v>
      </c>
      <c r="S711" s="3">
        <v>56.78</v>
      </c>
      <c r="T711" s="3"/>
      <c r="U711" s="3">
        <v>546</v>
      </c>
      <c r="V711" s="3">
        <v>582</v>
      </c>
      <c r="W711" s="6">
        <v>1.18</v>
      </c>
      <c r="X711" s="3"/>
      <c r="Y711" s="2"/>
      <c r="Z711" s="2"/>
    </row>
    <row r="712" spans="1:26" ht="15.75" customHeight="1" x14ac:dyDescent="0.25">
      <c r="A712" s="7" t="s">
        <v>719</v>
      </c>
      <c r="B712" s="7">
        <v>711</v>
      </c>
      <c r="C712" s="3" t="s">
        <v>1</v>
      </c>
      <c r="D712" s="3"/>
      <c r="E712" s="3">
        <v>3.78</v>
      </c>
      <c r="F712" s="4">
        <v>1.07</v>
      </c>
      <c r="G712" s="8">
        <v>3209900</v>
      </c>
      <c r="H712" s="8">
        <v>12176</v>
      </c>
      <c r="I712" s="8">
        <v>14459</v>
      </c>
      <c r="J712" s="3">
        <v>11.89</v>
      </c>
      <c r="K712" s="3">
        <v>1.22</v>
      </c>
      <c r="L712" s="3">
        <v>1.19</v>
      </c>
      <c r="M712" s="3"/>
      <c r="N712" s="3">
        <v>0.32</v>
      </c>
      <c r="O712" s="3">
        <v>6.73</v>
      </c>
      <c r="P712" s="3">
        <v>9.76</v>
      </c>
      <c r="Q712" s="3">
        <v>29.01</v>
      </c>
      <c r="R712" s="3">
        <v>6.75</v>
      </c>
      <c r="S712" s="3">
        <v>26.8</v>
      </c>
      <c r="T712" s="3"/>
      <c r="U712" s="3">
        <v>413</v>
      </c>
      <c r="V712" s="3">
        <v>407</v>
      </c>
      <c r="W712" s="6">
        <v>0.08</v>
      </c>
      <c r="X712" s="3"/>
      <c r="Y712" s="2"/>
      <c r="Z712" s="2"/>
    </row>
    <row r="713" spans="1:26" ht="15.75" customHeight="1" x14ac:dyDescent="0.25">
      <c r="A713" s="7" t="s">
        <v>720</v>
      </c>
      <c r="B713" s="7">
        <v>712</v>
      </c>
      <c r="C713" s="3" t="s">
        <v>1</v>
      </c>
      <c r="D713" s="3"/>
      <c r="E713" s="3">
        <v>5</v>
      </c>
      <c r="F713" s="4">
        <v>-0.99</v>
      </c>
      <c r="G713" s="8">
        <v>3510600</v>
      </c>
      <c r="H713" s="8">
        <v>17787</v>
      </c>
      <c r="I713" s="8">
        <v>3259</v>
      </c>
      <c r="J713" s="3">
        <v>25.78</v>
      </c>
      <c r="K713" s="3">
        <v>4.24</v>
      </c>
      <c r="L713" s="3">
        <v>1.1499999999999999</v>
      </c>
      <c r="M713" s="3">
        <v>0.09</v>
      </c>
      <c r="N713" s="3">
        <v>0.19</v>
      </c>
      <c r="O713" s="3">
        <v>12.55</v>
      </c>
      <c r="P713" s="3">
        <v>16.57</v>
      </c>
      <c r="Q713" s="3">
        <v>5.0599999999999996</v>
      </c>
      <c r="R713" s="3">
        <v>1.78</v>
      </c>
      <c r="S713" s="3">
        <v>40.53</v>
      </c>
      <c r="T713" s="3"/>
      <c r="U713" s="3">
        <v>460</v>
      </c>
      <c r="V713" s="3">
        <v>434</v>
      </c>
      <c r="W713" s="9">
        <v>6.76</v>
      </c>
      <c r="X713" s="3"/>
      <c r="Y713" s="2"/>
      <c r="Z713" s="2"/>
    </row>
    <row r="714" spans="1:26" ht="15.75" customHeight="1" x14ac:dyDescent="0.25">
      <c r="A714" s="7" t="s">
        <v>721</v>
      </c>
      <c r="B714" s="7">
        <v>713</v>
      </c>
      <c r="C714" s="3" t="s">
        <v>1</v>
      </c>
      <c r="D714" s="3"/>
      <c r="E714" s="3">
        <v>2</v>
      </c>
      <c r="F714" s="4">
        <v>-2.91</v>
      </c>
      <c r="G714" s="8">
        <v>454900</v>
      </c>
      <c r="H714" s="8">
        <v>929</v>
      </c>
      <c r="I714" s="8">
        <v>875</v>
      </c>
      <c r="J714" s="3">
        <v>11.86</v>
      </c>
      <c r="K714" s="3">
        <v>0.9</v>
      </c>
      <c r="L714" s="3">
        <v>1.53</v>
      </c>
      <c r="M714" s="3"/>
      <c r="N714" s="3">
        <v>0.17</v>
      </c>
      <c r="O714" s="3">
        <v>5.26</v>
      </c>
      <c r="P714" s="3">
        <v>7.89</v>
      </c>
      <c r="Q714" s="3">
        <v>6.32</v>
      </c>
      <c r="R714" s="3">
        <v>1.46</v>
      </c>
      <c r="S714" s="3">
        <v>72.319999999999993</v>
      </c>
      <c r="T714" s="3"/>
      <c r="U714" s="3">
        <v>463</v>
      </c>
      <c r="V714" s="3">
        <v>474</v>
      </c>
      <c r="W714" s="6">
        <v>2.79</v>
      </c>
      <c r="X714" s="3"/>
      <c r="Y714" s="2"/>
      <c r="Z714" s="2"/>
    </row>
    <row r="715" spans="1:26" ht="15.75" customHeight="1" x14ac:dyDescent="0.25">
      <c r="A715" s="7" t="s">
        <v>722</v>
      </c>
      <c r="B715" s="7">
        <v>714</v>
      </c>
      <c r="C715" s="3" t="s">
        <v>1</v>
      </c>
      <c r="D715" s="3"/>
      <c r="E715" s="3">
        <v>0.36</v>
      </c>
      <c r="F715" s="4">
        <v>-2.7</v>
      </c>
      <c r="G715" s="8">
        <v>17800</v>
      </c>
      <c r="H715" s="8">
        <v>6</v>
      </c>
      <c r="I715" s="3">
        <v>202</v>
      </c>
      <c r="J715" s="3"/>
      <c r="K715" s="3">
        <v>0.78</v>
      </c>
      <c r="L715" s="3">
        <v>1.3</v>
      </c>
      <c r="M715" s="3"/>
      <c r="N715" s="3">
        <v>0</v>
      </c>
      <c r="O715" s="3">
        <v>-2.62</v>
      </c>
      <c r="P715" s="3">
        <v>-11.3</v>
      </c>
      <c r="Q715" s="3">
        <v>-35.950000000000003</v>
      </c>
      <c r="R715" s="3"/>
      <c r="S715" s="3">
        <v>32.17</v>
      </c>
      <c r="T715" s="3"/>
      <c r="U715" s="3"/>
      <c r="V715" s="3"/>
      <c r="W715" s="6"/>
      <c r="X715" s="3"/>
      <c r="Y715" s="2"/>
      <c r="Z715" s="2"/>
    </row>
    <row r="716" spans="1:26" ht="15.75" customHeight="1" x14ac:dyDescent="0.25">
      <c r="A716" s="7" t="s">
        <v>723</v>
      </c>
      <c r="B716" s="7">
        <v>715</v>
      </c>
      <c r="C716" s="3" t="s">
        <v>1</v>
      </c>
      <c r="D716" s="3"/>
      <c r="E716" s="3">
        <v>2.48</v>
      </c>
      <c r="F716" s="4">
        <v>-0.8</v>
      </c>
      <c r="G716" s="8">
        <v>71600</v>
      </c>
      <c r="H716" s="3">
        <v>178</v>
      </c>
      <c r="I716" s="3">
        <v>992</v>
      </c>
      <c r="J716" s="3">
        <v>11.09</v>
      </c>
      <c r="K716" s="3">
        <v>1.6</v>
      </c>
      <c r="L716" s="3">
        <v>0.9</v>
      </c>
      <c r="M716" s="3">
        <v>0.1</v>
      </c>
      <c r="N716" s="3">
        <v>0.22</v>
      </c>
      <c r="O716" s="3">
        <v>10.63</v>
      </c>
      <c r="P716" s="3">
        <v>14.63</v>
      </c>
      <c r="Q716" s="3">
        <v>5.63</v>
      </c>
      <c r="R716" s="3">
        <v>7.6</v>
      </c>
      <c r="S716" s="3">
        <v>38.9</v>
      </c>
      <c r="T716" s="3"/>
      <c r="U716" s="3">
        <v>283</v>
      </c>
      <c r="V716" s="3">
        <v>272</v>
      </c>
      <c r="W716" s="9">
        <v>-17.670000000000002</v>
      </c>
      <c r="X716" s="3"/>
      <c r="Y716" s="2"/>
      <c r="Z716" s="2"/>
    </row>
    <row r="717" spans="1:26" ht="15.75" customHeight="1" x14ac:dyDescent="0.25">
      <c r="A717" s="7" t="s">
        <v>724</v>
      </c>
      <c r="B717" s="7">
        <v>716</v>
      </c>
      <c r="C717" s="3" t="s">
        <v>1</v>
      </c>
      <c r="D717" s="3"/>
      <c r="E717" s="3">
        <v>10.6</v>
      </c>
      <c r="F717" s="3">
        <v>0</v>
      </c>
      <c r="G717" s="8">
        <v>2326700</v>
      </c>
      <c r="H717" s="8">
        <v>24335</v>
      </c>
      <c r="I717" s="8">
        <v>4681</v>
      </c>
      <c r="J717" s="3">
        <v>77.05</v>
      </c>
      <c r="K717" s="3">
        <v>1.07</v>
      </c>
      <c r="L717" s="3">
        <v>0.14000000000000001</v>
      </c>
      <c r="M717" s="3">
        <v>0.3</v>
      </c>
      <c r="N717" s="3">
        <v>0.14000000000000001</v>
      </c>
      <c r="O717" s="3">
        <v>1.56</v>
      </c>
      <c r="P717" s="3">
        <v>1.37</v>
      </c>
      <c r="Q717" s="3">
        <v>4.43</v>
      </c>
      <c r="R717" s="3">
        <v>2.83</v>
      </c>
      <c r="S717" s="3">
        <v>49.07</v>
      </c>
      <c r="T717" s="3"/>
      <c r="U717" s="3">
        <v>917</v>
      </c>
      <c r="V717" s="3">
        <v>922</v>
      </c>
      <c r="W717" s="4">
        <v>1.18</v>
      </c>
      <c r="X717" s="3"/>
      <c r="Y717" s="2"/>
      <c r="Z717" s="2"/>
    </row>
    <row r="718" spans="1:26" ht="15.75" customHeight="1" x14ac:dyDescent="0.25">
      <c r="A718" s="7" t="s">
        <v>725</v>
      </c>
      <c r="B718" s="7">
        <v>717</v>
      </c>
      <c r="C718" s="3" t="s">
        <v>1</v>
      </c>
      <c r="D718" s="3"/>
      <c r="E718" s="3">
        <v>4.62</v>
      </c>
      <c r="F718" s="9">
        <v>-0.86</v>
      </c>
      <c r="G718" s="8">
        <v>36000</v>
      </c>
      <c r="H718" s="8">
        <v>166</v>
      </c>
      <c r="I718" s="8">
        <v>2395</v>
      </c>
      <c r="J718" s="3">
        <v>10.38</v>
      </c>
      <c r="K718" s="3">
        <v>2.0299999999999998</v>
      </c>
      <c r="L718" s="3">
        <v>4.22</v>
      </c>
      <c r="M718" s="3">
        <v>0.05</v>
      </c>
      <c r="N718" s="3">
        <v>0.45</v>
      </c>
      <c r="O718" s="3">
        <v>4.83</v>
      </c>
      <c r="P718" s="3">
        <v>19.91</v>
      </c>
      <c r="Q718" s="3">
        <v>0.97</v>
      </c>
      <c r="R718" s="3">
        <v>5.47</v>
      </c>
      <c r="S718" s="3">
        <v>42.55</v>
      </c>
      <c r="T718" s="3"/>
      <c r="U718" s="3">
        <v>212</v>
      </c>
      <c r="V718" s="3">
        <v>457</v>
      </c>
      <c r="W718" s="6">
        <v>0.19</v>
      </c>
      <c r="X718" s="3"/>
      <c r="Y718" s="2"/>
      <c r="Z718" s="2"/>
    </row>
    <row r="719" spans="1:26" ht="15.75" customHeight="1" x14ac:dyDescent="0.25">
      <c r="A719" s="7" t="s">
        <v>726</v>
      </c>
      <c r="B719" s="7">
        <v>718</v>
      </c>
      <c r="C719" s="3" t="s">
        <v>1</v>
      </c>
      <c r="D719" s="3"/>
      <c r="E719" s="3">
        <v>1.53</v>
      </c>
      <c r="F719" s="9">
        <v>0</v>
      </c>
      <c r="G719" s="8">
        <v>68200</v>
      </c>
      <c r="H719" s="3">
        <v>104</v>
      </c>
      <c r="I719" s="8">
        <v>918</v>
      </c>
      <c r="J719" s="3"/>
      <c r="K719" s="3">
        <v>1.18</v>
      </c>
      <c r="L719" s="3">
        <v>0.77</v>
      </c>
      <c r="M719" s="3">
        <v>0.06</v>
      </c>
      <c r="N719" s="3">
        <v>0</v>
      </c>
      <c r="O719" s="3">
        <v>-0.66</v>
      </c>
      <c r="P719" s="3">
        <v>-1.17</v>
      </c>
      <c r="Q719" s="3">
        <v>-6.08</v>
      </c>
      <c r="R719" s="3">
        <v>3.78</v>
      </c>
      <c r="S719" s="3">
        <v>29.12</v>
      </c>
      <c r="T719" s="3"/>
      <c r="U719" s="3"/>
      <c r="V719" s="3"/>
      <c r="W719" s="9"/>
      <c r="X719" s="3"/>
      <c r="Y719" s="2"/>
      <c r="Z719" s="2"/>
    </row>
    <row r="720" spans="1:26" ht="15.75" customHeight="1" x14ac:dyDescent="0.25">
      <c r="A720" s="7" t="s">
        <v>727</v>
      </c>
      <c r="B720" s="7">
        <v>719</v>
      </c>
      <c r="C720" s="3" t="s">
        <v>5</v>
      </c>
      <c r="D720" s="3"/>
      <c r="E720" s="3">
        <v>0.35</v>
      </c>
      <c r="F720" s="4">
        <v>0</v>
      </c>
      <c r="G720" s="8">
        <v>0</v>
      </c>
      <c r="H720" s="3">
        <v>0</v>
      </c>
      <c r="I720" s="3">
        <v>872</v>
      </c>
      <c r="J720" s="3"/>
      <c r="K720" s="3">
        <v>0.44</v>
      </c>
      <c r="L720" s="3">
        <v>0.75</v>
      </c>
      <c r="M720" s="3"/>
      <c r="N720" s="3">
        <v>0</v>
      </c>
      <c r="O720" s="3">
        <v>-8.8000000000000007</v>
      </c>
      <c r="P720" s="3">
        <v>-17.45</v>
      </c>
      <c r="Q720" s="3">
        <v>-440.07</v>
      </c>
      <c r="R720" s="3"/>
      <c r="S720" s="3">
        <v>2.96</v>
      </c>
      <c r="T720" s="3"/>
      <c r="U720" s="3"/>
      <c r="V720" s="3"/>
      <c r="W720" s="9"/>
      <c r="X720" s="3"/>
      <c r="Y720" s="2"/>
      <c r="Z720" s="2"/>
    </row>
    <row r="721" spans="1:26" ht="15.75" customHeight="1" x14ac:dyDescent="0.25">
      <c r="A721" s="7" t="s">
        <v>728</v>
      </c>
      <c r="B721" s="7">
        <v>720</v>
      </c>
      <c r="C721" s="3" t="s">
        <v>1</v>
      </c>
      <c r="D721" s="3"/>
      <c r="E721" s="3">
        <v>9</v>
      </c>
      <c r="F721" s="3">
        <v>0</v>
      </c>
      <c r="G721" s="8">
        <v>2666000</v>
      </c>
      <c r="H721" s="8">
        <v>24162</v>
      </c>
      <c r="I721" s="8">
        <v>3823</v>
      </c>
      <c r="J721" s="3">
        <v>21.28</v>
      </c>
      <c r="K721" s="3">
        <v>4.17</v>
      </c>
      <c r="L721" s="3">
        <v>0.2</v>
      </c>
      <c r="M721" s="3">
        <v>0.17</v>
      </c>
      <c r="N721" s="3">
        <v>0.42</v>
      </c>
      <c r="O721" s="3">
        <v>17.62</v>
      </c>
      <c r="P721" s="3">
        <v>20.85</v>
      </c>
      <c r="Q721" s="3">
        <v>22.66</v>
      </c>
      <c r="R721" s="3">
        <v>1.72</v>
      </c>
      <c r="S721" s="3">
        <v>29.6</v>
      </c>
      <c r="T721" s="3"/>
      <c r="U721" s="3">
        <v>383</v>
      </c>
      <c r="V721" s="3">
        <v>351</v>
      </c>
      <c r="W721" s="9">
        <v>0.43</v>
      </c>
      <c r="X721" s="3"/>
      <c r="Y721" s="2"/>
      <c r="Z721" s="2"/>
    </row>
    <row r="722" spans="1:26" ht="15.75" customHeight="1" x14ac:dyDescent="0.25">
      <c r="A722" s="7" t="s">
        <v>729</v>
      </c>
      <c r="B722" s="7">
        <v>721</v>
      </c>
      <c r="C722" s="3" t="s">
        <v>1</v>
      </c>
      <c r="D722" s="3" t="s">
        <v>6</v>
      </c>
      <c r="E722" s="3">
        <v>13.2</v>
      </c>
      <c r="F722" s="4">
        <v>0</v>
      </c>
      <c r="G722" s="8">
        <v>0</v>
      </c>
      <c r="H722" s="8">
        <v>0</v>
      </c>
      <c r="I722" s="8">
        <v>92</v>
      </c>
      <c r="J722" s="3"/>
      <c r="K722" s="3"/>
      <c r="L722" s="3">
        <v>0.44</v>
      </c>
      <c r="M722" s="3"/>
      <c r="N722" s="3">
        <v>0</v>
      </c>
      <c r="O722" s="3">
        <v>-33.97</v>
      </c>
      <c r="P722" s="3">
        <v>-43.74</v>
      </c>
      <c r="Q722" s="3">
        <v>-288.76</v>
      </c>
      <c r="R722" s="3"/>
      <c r="S722" s="3">
        <v>35.51</v>
      </c>
      <c r="T722" s="3"/>
      <c r="U722" s="3"/>
      <c r="V722" s="3"/>
      <c r="W722" s="9"/>
      <c r="X722" s="3"/>
      <c r="Y722" s="2"/>
      <c r="Z722" s="2"/>
    </row>
    <row r="723" spans="1:26" ht="15.75" customHeight="1" x14ac:dyDescent="0.25">
      <c r="A723" s="7" t="s">
        <v>730</v>
      </c>
      <c r="B723" s="7">
        <v>722</v>
      </c>
      <c r="C723" s="3" t="s">
        <v>5</v>
      </c>
      <c r="D723" s="3"/>
      <c r="E723" s="3">
        <v>11</v>
      </c>
      <c r="F723" s="3">
        <v>0.92</v>
      </c>
      <c r="G723" s="8">
        <v>1188300</v>
      </c>
      <c r="H723" s="8">
        <v>13189</v>
      </c>
      <c r="I723" s="8">
        <v>1980</v>
      </c>
      <c r="J723" s="3">
        <v>37.840000000000003</v>
      </c>
      <c r="K723" s="3">
        <v>5.79</v>
      </c>
      <c r="L723" s="3">
        <v>0.09</v>
      </c>
      <c r="M723" s="3">
        <v>0.06</v>
      </c>
      <c r="N723" s="3">
        <v>0.28999999999999998</v>
      </c>
      <c r="O723" s="3">
        <v>11.28</v>
      </c>
      <c r="P723" s="3">
        <v>12.01</v>
      </c>
      <c r="Q723" s="3">
        <v>16.09</v>
      </c>
      <c r="R723" s="3">
        <v>1.1200000000000001</v>
      </c>
      <c r="S723" s="3">
        <v>25</v>
      </c>
      <c r="T723" s="3"/>
      <c r="U723" s="3">
        <v>579</v>
      </c>
      <c r="V723" s="3">
        <v>513</v>
      </c>
      <c r="W723" s="9"/>
      <c r="X723" s="3"/>
      <c r="Y723" s="2"/>
      <c r="Z723" s="2"/>
    </row>
    <row r="724" spans="1:26" ht="15.75" customHeight="1" x14ac:dyDescent="0.25">
      <c r="A724" s="7" t="s">
        <v>731</v>
      </c>
      <c r="B724" s="7">
        <v>723</v>
      </c>
      <c r="C724" s="3" t="s">
        <v>5</v>
      </c>
      <c r="D724" s="3"/>
      <c r="E724" s="3">
        <v>14.5</v>
      </c>
      <c r="F724" s="4">
        <v>0.69</v>
      </c>
      <c r="G724" s="8">
        <v>55500</v>
      </c>
      <c r="H724" s="8">
        <v>810</v>
      </c>
      <c r="I724" s="8">
        <v>1561</v>
      </c>
      <c r="J724" s="3">
        <v>12.6</v>
      </c>
      <c r="K724" s="3">
        <v>1.99</v>
      </c>
      <c r="L724" s="3">
        <v>0.48</v>
      </c>
      <c r="M724" s="3">
        <v>0.35</v>
      </c>
      <c r="N724" s="3">
        <v>1.1499999999999999</v>
      </c>
      <c r="O724" s="3">
        <v>13.31</v>
      </c>
      <c r="P724" s="3">
        <v>16.63</v>
      </c>
      <c r="Q724" s="3">
        <v>5.49</v>
      </c>
      <c r="R724" s="3">
        <v>2.4300000000000002</v>
      </c>
      <c r="S724" s="3">
        <v>15.27</v>
      </c>
      <c r="T724" s="3"/>
      <c r="U724" s="3">
        <v>294</v>
      </c>
      <c r="V724" s="3">
        <v>259</v>
      </c>
      <c r="W724" s="9">
        <v>0.28000000000000003</v>
      </c>
      <c r="X724" s="3"/>
      <c r="Y724" s="2"/>
      <c r="Z724" s="2"/>
    </row>
    <row r="725" spans="1:26" ht="15.75" customHeight="1" x14ac:dyDescent="0.25">
      <c r="A725" s="7" t="s">
        <v>732</v>
      </c>
      <c r="B725" s="7">
        <v>724</v>
      </c>
      <c r="C725" s="3" t="s">
        <v>5</v>
      </c>
      <c r="D725" s="3"/>
      <c r="E725" s="3">
        <v>9.1</v>
      </c>
      <c r="F725" s="4">
        <v>1.68</v>
      </c>
      <c r="G725" s="8">
        <v>469600</v>
      </c>
      <c r="H725" s="8">
        <v>4268</v>
      </c>
      <c r="I725" s="8">
        <v>2730</v>
      </c>
      <c r="J725" s="3"/>
      <c r="K725" s="3">
        <v>2.14</v>
      </c>
      <c r="L725" s="3">
        <v>1.18</v>
      </c>
      <c r="M725" s="3">
        <v>0.2</v>
      </c>
      <c r="N725" s="3">
        <v>0</v>
      </c>
      <c r="O725" s="3">
        <v>-3.75</v>
      </c>
      <c r="P725" s="3">
        <v>-6.32</v>
      </c>
      <c r="Q725" s="3">
        <v>-12.74</v>
      </c>
      <c r="R725" s="3">
        <v>2.23</v>
      </c>
      <c r="S725" s="3">
        <v>26.86</v>
      </c>
      <c r="T725" s="3"/>
      <c r="U725" s="3"/>
      <c r="V725" s="3"/>
      <c r="W725" s="9"/>
      <c r="X725" s="3"/>
      <c r="Y725" s="2"/>
      <c r="Z725" s="2"/>
    </row>
    <row r="726" spans="1:26" ht="15.75" customHeight="1" x14ac:dyDescent="0.25">
      <c r="A726" s="7" t="s">
        <v>733</v>
      </c>
      <c r="B726" s="7">
        <v>725</v>
      </c>
      <c r="C726" s="3" t="s">
        <v>1</v>
      </c>
      <c r="D726" s="3"/>
      <c r="E726" s="3">
        <v>1.84</v>
      </c>
      <c r="F726" s="4">
        <v>-0.54</v>
      </c>
      <c r="G726" s="8">
        <v>2089800</v>
      </c>
      <c r="H726" s="8">
        <v>3891</v>
      </c>
      <c r="I726" s="8">
        <v>957</v>
      </c>
      <c r="J726" s="3">
        <v>20.86</v>
      </c>
      <c r="K726" s="3">
        <v>1.23</v>
      </c>
      <c r="L726" s="3">
        <v>0.84</v>
      </c>
      <c r="M726" s="3">
        <v>0.04</v>
      </c>
      <c r="N726" s="3">
        <v>0.09</v>
      </c>
      <c r="O726" s="3">
        <v>5.3</v>
      </c>
      <c r="P726" s="3">
        <v>5.84</v>
      </c>
      <c r="Q726" s="3">
        <v>7.67</v>
      </c>
      <c r="R726" s="3">
        <v>2.2000000000000002</v>
      </c>
      <c r="S726" s="3">
        <v>39.75</v>
      </c>
      <c r="T726" s="3"/>
      <c r="U726" s="3">
        <v>654</v>
      </c>
      <c r="V726" s="3">
        <v>609</v>
      </c>
      <c r="W726" s="9">
        <v>-0.49</v>
      </c>
      <c r="X726" s="3"/>
      <c r="Y726" s="2"/>
      <c r="Z726" s="2"/>
    </row>
    <row r="727" spans="1:26" ht="15.75" customHeight="1" x14ac:dyDescent="0.25">
      <c r="A727" s="7" t="s">
        <v>734</v>
      </c>
      <c r="B727" s="7">
        <v>726</v>
      </c>
      <c r="C727" s="3" t="s">
        <v>1</v>
      </c>
      <c r="D727" s="3"/>
      <c r="E727" s="3">
        <v>0.62</v>
      </c>
      <c r="F727" s="9">
        <v>0</v>
      </c>
      <c r="G727" s="8">
        <v>51300</v>
      </c>
      <c r="H727" s="8">
        <v>31</v>
      </c>
      <c r="I727" s="8">
        <v>1025</v>
      </c>
      <c r="J727" s="3">
        <v>11.33</v>
      </c>
      <c r="K727" s="3">
        <v>0.39</v>
      </c>
      <c r="L727" s="3">
        <v>0.12</v>
      </c>
      <c r="M727" s="3"/>
      <c r="N727" s="3">
        <v>0.05</v>
      </c>
      <c r="O727" s="3">
        <v>3.31</v>
      </c>
      <c r="P727" s="3">
        <v>3.55</v>
      </c>
      <c r="Q727" s="3">
        <v>6.63</v>
      </c>
      <c r="R727" s="3"/>
      <c r="S727" s="3">
        <v>64.95</v>
      </c>
      <c r="T727" s="3"/>
      <c r="U727" s="3">
        <v>560</v>
      </c>
      <c r="V727" s="3">
        <v>544</v>
      </c>
      <c r="W727" s="4">
        <v>-0.02</v>
      </c>
      <c r="X727" s="3"/>
      <c r="Y727" s="2"/>
      <c r="Z727" s="2"/>
    </row>
    <row r="728" spans="1:26" ht="15.75" customHeight="1" x14ac:dyDescent="0.25">
      <c r="A728" s="7" t="s">
        <v>734</v>
      </c>
      <c r="B728" s="7">
        <v>726</v>
      </c>
      <c r="C728" s="3" t="s">
        <v>1</v>
      </c>
      <c r="D728" s="3"/>
      <c r="E728" s="3">
        <v>0.61</v>
      </c>
      <c r="F728" s="3">
        <v>-1.61</v>
      </c>
      <c r="G728" s="8">
        <v>209700</v>
      </c>
      <c r="H728" s="3">
        <v>128</v>
      </c>
      <c r="I728" s="8">
        <v>1009</v>
      </c>
      <c r="J728" s="3">
        <v>11.33</v>
      </c>
      <c r="K728" s="3">
        <v>0.39</v>
      </c>
      <c r="L728" s="3">
        <v>0.12</v>
      </c>
      <c r="M728" s="3"/>
      <c r="N728" s="3">
        <v>0.05</v>
      </c>
      <c r="O728" s="3">
        <v>3.31</v>
      </c>
      <c r="P728" s="3">
        <v>3.55</v>
      </c>
      <c r="Q728" s="3">
        <v>6.63</v>
      </c>
      <c r="R728" s="3"/>
      <c r="S728" s="3">
        <v>64.95</v>
      </c>
      <c r="T728" s="3"/>
      <c r="U728" s="3"/>
      <c r="V728" s="3"/>
      <c r="W728" s="4"/>
      <c r="X728" s="11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0"/>
  <sheetViews>
    <sheetView workbookViewId="0"/>
  </sheetViews>
  <sheetFormatPr defaultColWidth="12.59765625" defaultRowHeight="15" customHeight="1" x14ac:dyDescent="0.25"/>
  <cols>
    <col min="1" max="26" width="14.3984375" customWidth="1"/>
  </cols>
  <sheetData>
    <row r="1" spans="1:11" ht="14.4" x14ac:dyDescent="0.3">
      <c r="A1" s="12">
        <v>2012</v>
      </c>
      <c r="B1" s="12">
        <v>2013</v>
      </c>
      <c r="C1" s="12">
        <v>2014</v>
      </c>
      <c r="D1" s="12">
        <v>2015</v>
      </c>
      <c r="E1" s="12">
        <v>2016</v>
      </c>
      <c r="F1" s="12">
        <v>2017</v>
      </c>
      <c r="G1" s="12">
        <v>2018</v>
      </c>
      <c r="H1" s="12">
        <v>2019</v>
      </c>
      <c r="I1" s="12">
        <v>2020</v>
      </c>
      <c r="J1" s="12" t="s">
        <v>735</v>
      </c>
    </row>
    <row r="2" spans="1:11" ht="14.4" x14ac:dyDescent="0.3">
      <c r="A2" s="12">
        <v>15.5</v>
      </c>
      <c r="B2" s="12">
        <v>12.3</v>
      </c>
      <c r="C2" s="12">
        <v>12.1</v>
      </c>
      <c r="D2" s="12">
        <v>9.8000000000000007</v>
      </c>
      <c r="E2" s="12">
        <v>9.85</v>
      </c>
      <c r="F2" s="12">
        <v>9.51</v>
      </c>
      <c r="G2" s="12">
        <v>8.23</v>
      </c>
      <c r="H2" s="12">
        <v>6.92</v>
      </c>
      <c r="I2" s="13">
        <v>5.6</v>
      </c>
      <c r="K2" s="12" t="s">
        <v>736</v>
      </c>
    </row>
    <row r="6" spans="1:11" ht="14.4" x14ac:dyDescent="0.3">
      <c r="K6" s="12" t="s">
        <v>737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BP724"/>
  <sheetViews>
    <sheetView workbookViewId="0"/>
  </sheetViews>
  <sheetFormatPr defaultColWidth="12.59765625" defaultRowHeight="15" customHeight="1" x14ac:dyDescent="0.25"/>
  <cols>
    <col min="1" max="1" width="83.59765625" customWidth="1"/>
    <col min="2" max="4" width="8.8984375" customWidth="1"/>
    <col min="5" max="5" width="11.8984375" customWidth="1"/>
    <col min="6" max="7" width="10.3984375" customWidth="1"/>
    <col min="8" max="8" width="8.8984375" customWidth="1"/>
    <col min="9" max="9" width="11.8984375" customWidth="1"/>
    <col min="10" max="11" width="8.8984375" customWidth="1"/>
    <col min="12" max="12" width="10.3984375" customWidth="1"/>
    <col min="13" max="13" width="11.8984375" customWidth="1"/>
    <col min="14" max="15" width="8.8984375" customWidth="1"/>
    <col min="16" max="16" width="33.59765625" customWidth="1"/>
    <col min="17" max="17" width="11.8984375" customWidth="1"/>
    <col min="18" max="20" width="8.8984375" customWidth="1"/>
    <col min="21" max="21" width="12.3984375" customWidth="1"/>
    <col min="22" max="24" width="8.8984375" customWidth="1"/>
    <col min="25" max="25" width="12.3984375" customWidth="1"/>
    <col min="26" max="28" width="8.8984375" customWidth="1"/>
    <col min="29" max="29" width="11.8984375" customWidth="1"/>
    <col min="30" max="32" width="8.8984375" customWidth="1"/>
    <col min="33" max="33" width="11.8984375" customWidth="1"/>
    <col min="34" max="36" width="8.8984375" customWidth="1"/>
    <col min="37" max="37" width="11.8984375" customWidth="1"/>
    <col min="38" max="40" width="8.8984375" customWidth="1"/>
    <col min="41" max="41" width="11.8984375" customWidth="1"/>
    <col min="42" max="44" width="8.8984375" customWidth="1"/>
    <col min="45" max="45" width="11.8984375" customWidth="1"/>
    <col min="46" max="48" width="8.8984375" customWidth="1"/>
    <col min="49" max="49" width="12.3984375" customWidth="1"/>
    <col min="50" max="50" width="8.8984375" customWidth="1"/>
    <col min="51" max="51" width="9.3984375" customWidth="1"/>
    <col min="52" max="68" width="4.59765625" customWidth="1"/>
  </cols>
  <sheetData>
    <row r="1" spans="1:68" ht="16.5" customHeight="1" x14ac:dyDescent="0.25">
      <c r="A1" s="14" t="s">
        <v>738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ht="16.5" customHeight="1" x14ac:dyDescent="0.25">
      <c r="A2" s="11" t="s">
        <v>739</v>
      </c>
      <c r="B2" s="11" t="s">
        <v>740</v>
      </c>
      <c r="C2" s="11" t="s">
        <v>741</v>
      </c>
      <c r="D2" s="11" t="s">
        <v>742</v>
      </c>
      <c r="E2" s="11" t="s">
        <v>743</v>
      </c>
      <c r="F2" s="11" t="s">
        <v>744</v>
      </c>
      <c r="G2" s="11" t="s">
        <v>745</v>
      </c>
      <c r="H2" s="11" t="s">
        <v>746</v>
      </c>
      <c r="I2" s="11" t="s">
        <v>747</v>
      </c>
      <c r="J2" s="11" t="s">
        <v>748</v>
      </c>
      <c r="K2" s="11" t="s">
        <v>749</v>
      </c>
      <c r="L2" s="11" t="s">
        <v>750</v>
      </c>
      <c r="M2" s="11" t="s">
        <v>751</v>
      </c>
      <c r="N2" s="11" t="s">
        <v>752</v>
      </c>
      <c r="O2" s="11" t="s">
        <v>753</v>
      </c>
      <c r="P2" s="11" t="s">
        <v>754</v>
      </c>
      <c r="Q2" s="11" t="s">
        <v>755</v>
      </c>
      <c r="R2" s="11" t="s">
        <v>756</v>
      </c>
      <c r="S2" s="11" t="s">
        <v>757</v>
      </c>
      <c r="T2" s="11" t="s">
        <v>758</v>
      </c>
      <c r="U2" s="11" t="s">
        <v>759</v>
      </c>
      <c r="V2" s="11" t="s">
        <v>760</v>
      </c>
      <c r="W2" s="11" t="s">
        <v>761</v>
      </c>
      <c r="X2" s="11" t="s">
        <v>762</v>
      </c>
      <c r="Y2" s="11" t="s">
        <v>763</v>
      </c>
      <c r="Z2" s="11" t="s">
        <v>764</v>
      </c>
      <c r="AA2" s="11" t="s">
        <v>765</v>
      </c>
      <c r="AB2" s="11" t="s">
        <v>766</v>
      </c>
      <c r="AC2" s="11" t="s">
        <v>767</v>
      </c>
      <c r="AD2" s="11" t="s">
        <v>768</v>
      </c>
      <c r="AE2" s="11" t="s">
        <v>769</v>
      </c>
      <c r="AF2" s="11" t="s">
        <v>770</v>
      </c>
      <c r="AG2" s="11" t="s">
        <v>771</v>
      </c>
      <c r="AH2" s="11" t="s">
        <v>772</v>
      </c>
      <c r="AI2" s="11" t="s">
        <v>773</v>
      </c>
      <c r="AJ2" s="11" t="s">
        <v>774</v>
      </c>
      <c r="AK2" s="11" t="s">
        <v>775</v>
      </c>
      <c r="AL2" s="11" t="s">
        <v>776</v>
      </c>
      <c r="AM2" s="11" t="s">
        <v>777</v>
      </c>
      <c r="AN2" s="11" t="s">
        <v>778</v>
      </c>
      <c r="AO2" s="11" t="s">
        <v>779</v>
      </c>
      <c r="AP2" s="11" t="s">
        <v>780</v>
      </c>
      <c r="AQ2" s="11" t="s">
        <v>781</v>
      </c>
      <c r="AR2" s="11" t="s">
        <v>782</v>
      </c>
      <c r="AS2" s="11" t="s">
        <v>783</v>
      </c>
      <c r="AT2" s="11" t="s">
        <v>784</v>
      </c>
      <c r="AU2" s="11" t="s">
        <v>785</v>
      </c>
      <c r="AV2" s="11" t="s">
        <v>786</v>
      </c>
      <c r="AW2" s="11" t="s">
        <v>787</v>
      </c>
      <c r="AX2" s="11" t="s">
        <v>788</v>
      </c>
      <c r="AY2" s="11" t="s">
        <v>789</v>
      </c>
      <c r="AZ2" s="11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</row>
    <row r="3" spans="1:68" ht="16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ht="16.5" customHeight="1" x14ac:dyDescent="0.25">
      <c r="A4" s="11" t="s">
        <v>790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</row>
    <row r="5" spans="1:68" ht="16.5" customHeight="1" x14ac:dyDescent="0.25">
      <c r="A5" s="11" t="s">
        <v>791</v>
      </c>
      <c r="B5" s="11">
        <v>23037</v>
      </c>
      <c r="C5" s="11">
        <v>23163</v>
      </c>
      <c r="D5" s="11">
        <v>53342</v>
      </c>
      <c r="E5" s="11">
        <v>61100.22</v>
      </c>
      <c r="F5" s="11">
        <v>18173</v>
      </c>
      <c r="G5" s="11">
        <v>18881</v>
      </c>
      <c r="H5" s="11">
        <v>79890</v>
      </c>
      <c r="I5" s="11">
        <v>237170.87</v>
      </c>
      <c r="J5" s="11">
        <v>40591</v>
      </c>
      <c r="K5" s="11">
        <v>117539</v>
      </c>
      <c r="L5" s="11">
        <v>114242</v>
      </c>
      <c r="M5" s="11">
        <v>128063.93</v>
      </c>
      <c r="N5" s="11">
        <v>161798</v>
      </c>
      <c r="O5" s="11">
        <v>114212</v>
      </c>
      <c r="P5" s="11">
        <v>154817</v>
      </c>
      <c r="Q5" s="11">
        <v>439988.7</v>
      </c>
      <c r="R5" s="11">
        <v>191721</v>
      </c>
      <c r="S5" s="11">
        <v>106296</v>
      </c>
      <c r="T5" s="11">
        <v>173049</v>
      </c>
      <c r="U5" s="11">
        <v>155157.49299999999</v>
      </c>
      <c r="V5" s="11">
        <v>110898</v>
      </c>
      <c r="W5" s="11">
        <v>368752</v>
      </c>
      <c r="X5" s="11">
        <v>236565</v>
      </c>
      <c r="Y5" s="11">
        <v>212013.95499999999</v>
      </c>
      <c r="Z5" s="11">
        <v>148315</v>
      </c>
      <c r="AA5" s="11">
        <v>160670</v>
      </c>
      <c r="AB5" s="11">
        <v>109415</v>
      </c>
      <c r="AC5" s="11">
        <v>144341.32999999999</v>
      </c>
      <c r="AD5" s="11">
        <v>197590</v>
      </c>
      <c r="AE5" s="11">
        <v>141458</v>
      </c>
      <c r="AF5" s="11">
        <v>181098</v>
      </c>
      <c r="AG5" s="11">
        <v>117280.96000000001</v>
      </c>
      <c r="AH5" s="11">
        <v>213829</v>
      </c>
      <c r="AI5" s="11">
        <v>75916</v>
      </c>
      <c r="AJ5" s="11">
        <v>148537</v>
      </c>
      <c r="AK5" s="11">
        <v>94724.76</v>
      </c>
      <c r="AL5" s="11">
        <v>176011</v>
      </c>
      <c r="AM5" s="11">
        <v>124826</v>
      </c>
      <c r="AN5" s="11">
        <v>225099</v>
      </c>
      <c r="AO5" s="11">
        <v>303567.99</v>
      </c>
      <c r="AP5" s="11">
        <v>188596</v>
      </c>
      <c r="AQ5" s="11">
        <v>257761</v>
      </c>
      <c r="AR5" s="11">
        <v>314701</v>
      </c>
      <c r="AS5" s="11">
        <v>234829.72</v>
      </c>
      <c r="AT5" s="11">
        <v>336339</v>
      </c>
      <c r="AU5" s="11">
        <v>194505</v>
      </c>
      <c r="AV5" s="11">
        <v>430759</v>
      </c>
      <c r="AW5" s="11">
        <v>457595.71500000003</v>
      </c>
      <c r="AX5" s="11">
        <v>258533</v>
      </c>
      <c r="AY5" s="11">
        <v>4287995</v>
      </c>
      <c r="AZ5" s="16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</row>
    <row r="6" spans="1:68" ht="16.5" customHeight="1" x14ac:dyDescent="0.25">
      <c r="A6" s="11" t="s">
        <v>792</v>
      </c>
      <c r="B6" s="11">
        <v>2317</v>
      </c>
      <c r="C6" s="11">
        <v>2390</v>
      </c>
      <c r="D6" s="11">
        <v>2200</v>
      </c>
      <c r="E6" s="11">
        <v>1551.24</v>
      </c>
      <c r="F6" s="11">
        <v>1358</v>
      </c>
      <c r="G6" s="11">
        <v>1832</v>
      </c>
      <c r="H6" s="11">
        <v>2008</v>
      </c>
      <c r="I6" s="11">
        <v>2023.99</v>
      </c>
      <c r="J6" s="11">
        <v>2097</v>
      </c>
      <c r="K6" s="11">
        <v>2112</v>
      </c>
      <c r="L6" s="11">
        <v>2346</v>
      </c>
      <c r="M6" s="11">
        <v>2141.54</v>
      </c>
      <c r="N6" s="11">
        <v>2507</v>
      </c>
      <c r="O6" s="11">
        <v>2419</v>
      </c>
      <c r="P6" s="11">
        <v>2551</v>
      </c>
      <c r="Q6" s="11">
        <v>3031.29</v>
      </c>
      <c r="R6" s="11">
        <v>3441</v>
      </c>
      <c r="S6" s="11">
        <v>4406</v>
      </c>
      <c r="T6" s="11">
        <v>5108</v>
      </c>
      <c r="U6" s="11">
        <v>4640.04</v>
      </c>
      <c r="V6" s="11">
        <v>5327</v>
      </c>
      <c r="W6" s="11">
        <v>4801</v>
      </c>
      <c r="X6" s="11">
        <v>5108</v>
      </c>
      <c r="Y6" s="11">
        <v>5444.415</v>
      </c>
      <c r="Z6" s="11">
        <v>5942</v>
      </c>
      <c r="AA6" s="11">
        <v>10956</v>
      </c>
      <c r="AB6" s="11">
        <v>11833</v>
      </c>
      <c r="AC6" s="11">
        <v>12359.54</v>
      </c>
      <c r="AD6" s="11">
        <v>13003</v>
      </c>
      <c r="AE6" s="11">
        <v>18819</v>
      </c>
      <c r="AF6" s="11">
        <v>20515</v>
      </c>
      <c r="AG6" s="11">
        <v>22122.54</v>
      </c>
      <c r="AH6" s="11">
        <v>22181</v>
      </c>
      <c r="AI6" s="11">
        <v>20433</v>
      </c>
      <c r="AJ6" s="11">
        <v>19965</v>
      </c>
      <c r="AK6" s="11">
        <v>20345.14</v>
      </c>
      <c r="AL6" s="11">
        <v>20463</v>
      </c>
      <c r="AM6" s="11">
        <v>19744</v>
      </c>
      <c r="AN6" s="11">
        <v>22290</v>
      </c>
      <c r="AO6" s="11">
        <v>20767.060000000001</v>
      </c>
      <c r="AP6" s="11">
        <v>22171</v>
      </c>
      <c r="AQ6" s="11">
        <v>19450</v>
      </c>
      <c r="AR6" s="11">
        <v>20591</v>
      </c>
      <c r="AS6" s="11">
        <v>20679.310000000001</v>
      </c>
      <c r="AT6" s="11">
        <v>20212</v>
      </c>
      <c r="AU6" s="11">
        <v>19598</v>
      </c>
      <c r="AV6" s="11">
        <v>17199</v>
      </c>
      <c r="AW6" s="11">
        <v>19310.060000000001</v>
      </c>
      <c r="AX6" s="11">
        <v>0</v>
      </c>
      <c r="AY6" s="11">
        <v>0</v>
      </c>
      <c r="AZ6" s="16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6.5" customHeight="1" x14ac:dyDescent="0.25">
      <c r="A7" s="11" t="s">
        <v>793</v>
      </c>
      <c r="B7" s="11">
        <v>0</v>
      </c>
      <c r="C7" s="11">
        <v>2062</v>
      </c>
      <c r="D7" s="11">
        <v>0</v>
      </c>
      <c r="E7" s="11">
        <v>1240.2</v>
      </c>
      <c r="F7" s="11">
        <v>0</v>
      </c>
      <c r="G7" s="11">
        <v>1521</v>
      </c>
      <c r="H7" s="11">
        <v>0</v>
      </c>
      <c r="I7" s="11">
        <v>1725.75</v>
      </c>
      <c r="J7" s="11">
        <v>0</v>
      </c>
      <c r="K7" s="11">
        <v>0</v>
      </c>
      <c r="L7" s="11">
        <v>0</v>
      </c>
      <c r="M7" s="11">
        <v>1857.38</v>
      </c>
      <c r="N7" s="11">
        <v>0</v>
      </c>
      <c r="O7" s="11">
        <v>2135</v>
      </c>
      <c r="P7" s="11">
        <v>2267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10033</v>
      </c>
      <c r="AN7" s="11">
        <v>0</v>
      </c>
      <c r="AO7" s="11">
        <v>0</v>
      </c>
      <c r="AP7" s="11">
        <v>0</v>
      </c>
      <c r="AQ7" s="11">
        <v>0</v>
      </c>
      <c r="AR7" s="11">
        <v>10881</v>
      </c>
      <c r="AS7" s="11">
        <v>10968.75</v>
      </c>
      <c r="AT7" s="11">
        <v>10501</v>
      </c>
      <c r="AU7" s="11">
        <v>9887</v>
      </c>
      <c r="AV7" s="11">
        <v>7488</v>
      </c>
      <c r="AW7" s="11">
        <v>9599.5</v>
      </c>
      <c r="AX7" s="11">
        <v>0</v>
      </c>
      <c r="AY7" s="11">
        <v>0</v>
      </c>
      <c r="AZ7" s="16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</row>
    <row r="8" spans="1:68" ht="16.5" customHeight="1" x14ac:dyDescent="0.25">
      <c r="A8" s="11" t="s">
        <v>794</v>
      </c>
      <c r="B8" s="11">
        <v>0</v>
      </c>
      <c r="C8" s="11">
        <v>328</v>
      </c>
      <c r="D8" s="11">
        <v>0</v>
      </c>
      <c r="E8" s="11">
        <v>311.04000000000002</v>
      </c>
      <c r="F8" s="11">
        <v>0</v>
      </c>
      <c r="G8" s="11">
        <v>311</v>
      </c>
      <c r="H8" s="11">
        <v>0</v>
      </c>
      <c r="I8" s="11">
        <v>298.24</v>
      </c>
      <c r="J8" s="11">
        <v>0</v>
      </c>
      <c r="K8" s="11">
        <v>0</v>
      </c>
      <c r="L8" s="11">
        <v>0</v>
      </c>
      <c r="M8" s="11">
        <v>284.16000000000003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6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ht="16.5" customHeight="1" x14ac:dyDescent="0.25">
      <c r="A9" s="11" t="s">
        <v>795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284</v>
      </c>
      <c r="P9" s="11">
        <v>284</v>
      </c>
      <c r="Q9" s="11">
        <v>3031.29</v>
      </c>
      <c r="R9" s="11">
        <v>3441</v>
      </c>
      <c r="S9" s="11">
        <v>4406</v>
      </c>
      <c r="T9" s="11">
        <v>5108</v>
      </c>
      <c r="U9" s="11">
        <v>4640.04</v>
      </c>
      <c r="V9" s="11">
        <v>5327</v>
      </c>
      <c r="W9" s="11">
        <v>4801</v>
      </c>
      <c r="X9" s="11">
        <v>5108</v>
      </c>
      <c r="Y9" s="11">
        <v>5444.415</v>
      </c>
      <c r="Z9" s="11">
        <v>5942</v>
      </c>
      <c r="AA9" s="11">
        <v>10956</v>
      </c>
      <c r="AB9" s="11">
        <v>11833</v>
      </c>
      <c r="AC9" s="11">
        <v>12359.54</v>
      </c>
      <c r="AD9" s="11">
        <v>13003</v>
      </c>
      <c r="AE9" s="11">
        <v>18819</v>
      </c>
      <c r="AF9" s="11">
        <v>20515</v>
      </c>
      <c r="AG9" s="11">
        <v>22122.54</v>
      </c>
      <c r="AH9" s="11">
        <v>22181</v>
      </c>
      <c r="AI9" s="11">
        <v>20433</v>
      </c>
      <c r="AJ9" s="11">
        <v>19965</v>
      </c>
      <c r="AK9" s="11">
        <v>20345.14</v>
      </c>
      <c r="AL9" s="11">
        <v>20463</v>
      </c>
      <c r="AM9" s="11">
        <v>9711</v>
      </c>
      <c r="AN9" s="11">
        <v>22290</v>
      </c>
      <c r="AO9" s="11">
        <v>20767.060000000001</v>
      </c>
      <c r="AP9" s="11">
        <v>22171</v>
      </c>
      <c r="AQ9" s="11">
        <v>19450</v>
      </c>
      <c r="AR9" s="11">
        <v>9710</v>
      </c>
      <c r="AS9" s="11">
        <v>9710.56</v>
      </c>
      <c r="AT9" s="11">
        <v>9711</v>
      </c>
      <c r="AU9" s="11">
        <v>9711</v>
      </c>
      <c r="AV9" s="11">
        <v>9711</v>
      </c>
      <c r="AW9" s="11">
        <v>9710.56</v>
      </c>
      <c r="AX9" s="11">
        <v>0</v>
      </c>
      <c r="AY9" s="11">
        <v>0</v>
      </c>
      <c r="AZ9" s="16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ht="16.5" customHeight="1" x14ac:dyDescent="0.25">
      <c r="A10" s="11" t="s">
        <v>796</v>
      </c>
      <c r="B10" s="11">
        <v>10766262</v>
      </c>
      <c r="C10" s="11">
        <v>10866844</v>
      </c>
      <c r="D10" s="11">
        <v>11323056</v>
      </c>
      <c r="E10" s="11">
        <v>11661371.939999999</v>
      </c>
      <c r="F10" s="11">
        <v>11671928</v>
      </c>
      <c r="G10" s="11">
        <v>11495304</v>
      </c>
      <c r="H10" s="11">
        <v>11736956</v>
      </c>
      <c r="I10" s="11">
        <v>12094869.859999999</v>
      </c>
      <c r="J10" s="11">
        <v>11983462</v>
      </c>
      <c r="K10" s="11">
        <v>13275083</v>
      </c>
      <c r="L10" s="11">
        <v>13598909</v>
      </c>
      <c r="M10" s="11">
        <v>14971561.720000001</v>
      </c>
      <c r="N10" s="11">
        <v>15993349</v>
      </c>
      <c r="O10" s="11">
        <v>16749007</v>
      </c>
      <c r="P10" s="11">
        <v>17647589</v>
      </c>
      <c r="Q10" s="11">
        <v>17495928.870000001</v>
      </c>
      <c r="R10" s="11">
        <v>18726000</v>
      </c>
      <c r="S10" s="11">
        <v>20118747</v>
      </c>
      <c r="T10" s="11">
        <v>21484342</v>
      </c>
      <c r="U10" s="11">
        <v>22565691.947999999</v>
      </c>
      <c r="V10" s="11">
        <v>23874418</v>
      </c>
      <c r="W10" s="11">
        <v>25347466</v>
      </c>
      <c r="X10" s="11">
        <v>26774887</v>
      </c>
      <c r="Y10" s="11">
        <v>27726223.539999999</v>
      </c>
      <c r="Z10" s="11">
        <v>28290265</v>
      </c>
      <c r="AA10" s="11">
        <v>28639433</v>
      </c>
      <c r="AB10" s="11">
        <v>28551331</v>
      </c>
      <c r="AC10" s="11">
        <v>28809992.440000001</v>
      </c>
      <c r="AD10" s="11">
        <v>29037409</v>
      </c>
      <c r="AE10" s="11">
        <v>29207263</v>
      </c>
      <c r="AF10" s="11">
        <v>28957776</v>
      </c>
      <c r="AG10" s="11">
        <v>29583990.239999998</v>
      </c>
      <c r="AH10" s="11">
        <v>29729853</v>
      </c>
      <c r="AI10" s="11">
        <v>30207971</v>
      </c>
      <c r="AJ10" s="11">
        <v>30726260</v>
      </c>
      <c r="AK10" s="11">
        <v>30990781.82</v>
      </c>
      <c r="AL10" s="11">
        <v>31387910</v>
      </c>
      <c r="AM10" s="11">
        <v>31850459</v>
      </c>
      <c r="AN10" s="11">
        <v>32471410</v>
      </c>
      <c r="AO10" s="11">
        <v>32887071.460000001</v>
      </c>
      <c r="AP10" s="11">
        <v>33281365</v>
      </c>
      <c r="AQ10" s="11">
        <v>33700169</v>
      </c>
      <c r="AR10" s="11">
        <v>34294589</v>
      </c>
      <c r="AS10" s="11">
        <v>35065314.869999997</v>
      </c>
      <c r="AT10" s="11">
        <v>36038446</v>
      </c>
      <c r="AU10" s="11">
        <v>37409635</v>
      </c>
      <c r="AV10" s="11">
        <v>38870427</v>
      </c>
      <c r="AW10" s="11">
        <v>40336329.814999998</v>
      </c>
      <c r="AX10" s="11">
        <v>41510416</v>
      </c>
      <c r="AY10" s="11">
        <v>41155749</v>
      </c>
      <c r="AZ10" s="16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ht="16.5" customHeight="1" x14ac:dyDescent="0.25">
      <c r="A11" s="11" t="s">
        <v>797</v>
      </c>
      <c r="B11" s="11">
        <v>0</v>
      </c>
      <c r="C11" s="11">
        <v>11042221</v>
      </c>
      <c r="D11" s="11">
        <v>0</v>
      </c>
      <c r="E11" s="11">
        <v>11820082.58</v>
      </c>
      <c r="F11" s="11">
        <v>0</v>
      </c>
      <c r="G11" s="11">
        <v>11676056</v>
      </c>
      <c r="H11" s="11">
        <v>0</v>
      </c>
      <c r="I11" s="11">
        <v>12266994.449999999</v>
      </c>
      <c r="J11" s="11">
        <v>0</v>
      </c>
      <c r="K11" s="11">
        <v>0</v>
      </c>
      <c r="L11" s="11">
        <v>0</v>
      </c>
      <c r="M11" s="11">
        <v>15152530.449999999</v>
      </c>
      <c r="N11" s="11">
        <v>0</v>
      </c>
      <c r="O11" s="11">
        <v>19212445</v>
      </c>
      <c r="P11" s="11">
        <v>20249174</v>
      </c>
      <c r="Q11" s="11">
        <v>17495928.870000001</v>
      </c>
      <c r="R11" s="11">
        <v>18726000</v>
      </c>
      <c r="S11" s="11">
        <v>20118747</v>
      </c>
      <c r="T11" s="11">
        <v>21484342</v>
      </c>
      <c r="U11" s="11">
        <v>22565691.947999999</v>
      </c>
      <c r="V11" s="11">
        <v>23874418</v>
      </c>
      <c r="W11" s="11">
        <v>25347466</v>
      </c>
      <c r="X11" s="11">
        <v>26774887</v>
      </c>
      <c r="Y11" s="11">
        <v>27726223.539999999</v>
      </c>
      <c r="Z11" s="11">
        <v>28290265</v>
      </c>
      <c r="AA11" s="11">
        <v>28639433</v>
      </c>
      <c r="AB11" s="11">
        <v>28551331</v>
      </c>
      <c r="AC11" s="11">
        <v>28809992.440000001</v>
      </c>
      <c r="AD11" s="11">
        <v>29037409</v>
      </c>
      <c r="AE11" s="11">
        <v>29207263</v>
      </c>
      <c r="AF11" s="11">
        <v>28957776</v>
      </c>
      <c r="AG11" s="11">
        <v>29583990.239999998</v>
      </c>
      <c r="AH11" s="11">
        <v>29729853</v>
      </c>
      <c r="AI11" s="11">
        <v>30207971</v>
      </c>
      <c r="AJ11" s="11">
        <v>30726260</v>
      </c>
      <c r="AK11" s="11">
        <v>30990781.82</v>
      </c>
      <c r="AL11" s="11">
        <v>31387910</v>
      </c>
      <c r="AM11" s="11">
        <v>31850459</v>
      </c>
      <c r="AN11" s="11">
        <v>32471410</v>
      </c>
      <c r="AO11" s="11">
        <v>32887071.460000001</v>
      </c>
      <c r="AP11" s="11">
        <v>33281365</v>
      </c>
      <c r="AQ11" s="11">
        <v>33700169</v>
      </c>
      <c r="AR11" s="11">
        <v>34294589</v>
      </c>
      <c r="AS11" s="11">
        <v>35065314.869999997</v>
      </c>
      <c r="AT11" s="11">
        <v>36038446</v>
      </c>
      <c r="AU11" s="11">
        <v>37409635</v>
      </c>
      <c r="AV11" s="11">
        <v>38870427</v>
      </c>
      <c r="AW11" s="11">
        <v>40336329.814999998</v>
      </c>
      <c r="AX11" s="11">
        <v>41510416</v>
      </c>
      <c r="AY11" s="11">
        <v>41155749</v>
      </c>
      <c r="AZ11" s="16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ht="16.5" customHeight="1" x14ac:dyDescent="0.25">
      <c r="A12" s="11" t="s">
        <v>798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2286316</v>
      </c>
      <c r="P12" s="11">
        <v>2416856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ht="16.5" customHeight="1" x14ac:dyDescent="0.25">
      <c r="A13" s="11" t="s">
        <v>799</v>
      </c>
      <c r="B13" s="11">
        <v>0</v>
      </c>
      <c r="C13" s="11">
        <v>175377</v>
      </c>
      <c r="D13" s="11">
        <v>0</v>
      </c>
      <c r="E13" s="11">
        <v>158710.64000000001</v>
      </c>
      <c r="F13" s="11">
        <v>0</v>
      </c>
      <c r="G13" s="11">
        <v>180752</v>
      </c>
      <c r="H13" s="11">
        <v>0</v>
      </c>
      <c r="I13" s="11">
        <v>172124.58</v>
      </c>
      <c r="J13" s="11">
        <v>0</v>
      </c>
      <c r="K13" s="11">
        <v>0</v>
      </c>
      <c r="L13" s="11">
        <v>0</v>
      </c>
      <c r="M13" s="11">
        <v>180968.73</v>
      </c>
      <c r="N13" s="11">
        <v>0</v>
      </c>
      <c r="O13" s="11">
        <v>177122</v>
      </c>
      <c r="P13" s="11">
        <v>184729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ht="16.5" customHeight="1" x14ac:dyDescent="0.25">
      <c r="A14" s="11" t="s">
        <v>800</v>
      </c>
      <c r="B14" s="11">
        <v>9527</v>
      </c>
      <c r="C14" s="11">
        <v>23959</v>
      </c>
      <c r="D14" s="11">
        <v>22448</v>
      </c>
      <c r="E14" s="11">
        <v>25346.12</v>
      </c>
      <c r="F14" s="11">
        <v>29247</v>
      </c>
      <c r="G14" s="11">
        <v>45368</v>
      </c>
      <c r="H14" s="11">
        <v>38238</v>
      </c>
      <c r="I14" s="11">
        <v>38280.339999999997</v>
      </c>
      <c r="J14" s="11">
        <v>22581</v>
      </c>
      <c r="K14" s="11">
        <v>25507</v>
      </c>
      <c r="L14" s="11">
        <v>19067</v>
      </c>
      <c r="M14" s="11">
        <v>22133.03</v>
      </c>
      <c r="N14" s="11">
        <v>21826</v>
      </c>
      <c r="O14" s="11">
        <v>17410</v>
      </c>
      <c r="P14" s="11">
        <v>11738</v>
      </c>
      <c r="Q14" s="11">
        <v>24137.599999999999</v>
      </c>
      <c r="R14" s="11">
        <v>14001</v>
      </c>
      <c r="S14" s="11">
        <v>20576</v>
      </c>
      <c r="T14" s="11">
        <v>14134</v>
      </c>
      <c r="U14" s="11">
        <v>37968.839</v>
      </c>
      <c r="V14" s="11">
        <v>28922</v>
      </c>
      <c r="W14" s="11">
        <v>50664</v>
      </c>
      <c r="X14" s="11">
        <v>33948</v>
      </c>
      <c r="Y14" s="11">
        <v>22638.113000000001</v>
      </c>
      <c r="Z14" s="11">
        <v>29853</v>
      </c>
      <c r="AA14" s="11">
        <v>27927</v>
      </c>
      <c r="AB14" s="11">
        <v>55948</v>
      </c>
      <c r="AC14" s="11">
        <v>68052.17</v>
      </c>
      <c r="AD14" s="11">
        <v>49995</v>
      </c>
      <c r="AE14" s="11">
        <v>32398</v>
      </c>
      <c r="AF14" s="11">
        <v>45909</v>
      </c>
      <c r="AG14" s="11">
        <v>39267.32</v>
      </c>
      <c r="AH14" s="11">
        <v>37219</v>
      </c>
      <c r="AI14" s="11">
        <v>35369</v>
      </c>
      <c r="AJ14" s="11">
        <v>40122</v>
      </c>
      <c r="AK14" s="11">
        <v>43815.25</v>
      </c>
      <c r="AL14" s="11">
        <v>54809</v>
      </c>
      <c r="AM14" s="11">
        <v>62700</v>
      </c>
      <c r="AN14" s="11">
        <v>72721</v>
      </c>
      <c r="AO14" s="11">
        <v>119999.17</v>
      </c>
      <c r="AP14" s="11">
        <v>161351</v>
      </c>
      <c r="AQ14" s="11">
        <v>186078</v>
      </c>
      <c r="AR14" s="11">
        <v>209376</v>
      </c>
      <c r="AS14" s="11">
        <v>199750.26</v>
      </c>
      <c r="AT14" s="11">
        <v>128610</v>
      </c>
      <c r="AU14" s="11">
        <v>119101</v>
      </c>
      <c r="AV14" s="11">
        <v>138038</v>
      </c>
      <c r="AW14" s="11">
        <v>141437.318</v>
      </c>
      <c r="AX14" s="11">
        <v>149605</v>
      </c>
      <c r="AY14" s="11">
        <v>112434</v>
      </c>
      <c r="AZ14" s="16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ht="16.5" customHeight="1" x14ac:dyDescent="0.25">
      <c r="A15" s="11" t="s">
        <v>801</v>
      </c>
      <c r="B15" s="11">
        <v>39171</v>
      </c>
      <c r="C15" s="11">
        <v>35796</v>
      </c>
      <c r="D15" s="11">
        <v>34089</v>
      </c>
      <c r="E15" s="11">
        <v>31604.11</v>
      </c>
      <c r="F15" s="11">
        <v>30550</v>
      </c>
      <c r="G15" s="11">
        <v>31015</v>
      </c>
      <c r="H15" s="11">
        <v>34444</v>
      </c>
      <c r="I15" s="11">
        <v>38674.9</v>
      </c>
      <c r="J15" s="11">
        <v>35626</v>
      </c>
      <c r="K15" s="11">
        <v>32664</v>
      </c>
      <c r="L15" s="11">
        <v>35489</v>
      </c>
      <c r="M15" s="11">
        <v>41868.39</v>
      </c>
      <c r="N15" s="11">
        <v>42738</v>
      </c>
      <c r="O15" s="11">
        <v>41761</v>
      </c>
      <c r="P15" s="11">
        <v>50204</v>
      </c>
      <c r="Q15" s="11">
        <v>49786.46</v>
      </c>
      <c r="R15" s="11">
        <v>47807</v>
      </c>
      <c r="S15" s="11">
        <v>48723</v>
      </c>
      <c r="T15" s="11">
        <v>51736</v>
      </c>
      <c r="U15" s="11">
        <v>54981.237999999998</v>
      </c>
      <c r="V15" s="11">
        <v>55948</v>
      </c>
      <c r="W15" s="11">
        <v>57942</v>
      </c>
      <c r="X15" s="11">
        <v>55216</v>
      </c>
      <c r="Y15" s="11">
        <v>55851.423999999999</v>
      </c>
      <c r="Z15" s="11">
        <v>56671</v>
      </c>
      <c r="AA15" s="11">
        <v>69185</v>
      </c>
      <c r="AB15" s="11">
        <v>84326</v>
      </c>
      <c r="AC15" s="11">
        <v>92616.77</v>
      </c>
      <c r="AD15" s="11">
        <v>111532</v>
      </c>
      <c r="AE15" s="11">
        <v>117681</v>
      </c>
      <c r="AF15" s="11">
        <v>120230</v>
      </c>
      <c r="AG15" s="11">
        <v>132668.31</v>
      </c>
      <c r="AH15" s="11">
        <v>129356</v>
      </c>
      <c r="AI15" s="11">
        <v>129300</v>
      </c>
      <c r="AJ15" s="11">
        <v>128877</v>
      </c>
      <c r="AK15" s="11">
        <v>135548.19</v>
      </c>
      <c r="AL15" s="11">
        <v>134241</v>
      </c>
      <c r="AM15" s="11">
        <v>131488</v>
      </c>
      <c r="AN15" s="11">
        <v>126879</v>
      </c>
      <c r="AO15" s="11">
        <v>126611.82</v>
      </c>
      <c r="AP15" s="11">
        <v>128238</v>
      </c>
      <c r="AQ15" s="11">
        <v>134152</v>
      </c>
      <c r="AR15" s="11">
        <v>160544</v>
      </c>
      <c r="AS15" s="11">
        <v>160371.39000000001</v>
      </c>
      <c r="AT15" s="11">
        <v>161349</v>
      </c>
      <c r="AU15" s="11">
        <v>165255</v>
      </c>
      <c r="AV15" s="11">
        <v>164075</v>
      </c>
      <c r="AW15" s="11">
        <v>165186.65299999999</v>
      </c>
      <c r="AX15" s="11">
        <v>162486</v>
      </c>
      <c r="AY15" s="11">
        <v>158911</v>
      </c>
      <c r="AZ15" s="16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ht="16.5" customHeight="1" x14ac:dyDescent="0.25">
      <c r="A16" s="11" t="s">
        <v>802</v>
      </c>
      <c r="B16" s="11">
        <v>39171</v>
      </c>
      <c r="C16" s="11">
        <v>35796</v>
      </c>
      <c r="D16" s="11">
        <v>34089</v>
      </c>
      <c r="E16" s="11">
        <v>31604.11</v>
      </c>
      <c r="F16" s="11">
        <v>30550</v>
      </c>
      <c r="G16" s="11">
        <v>128678</v>
      </c>
      <c r="H16" s="11">
        <v>0</v>
      </c>
      <c r="I16" s="11">
        <v>133278.64000000001</v>
      </c>
      <c r="J16" s="11">
        <v>0</v>
      </c>
      <c r="K16" s="11">
        <v>0</v>
      </c>
      <c r="L16" s="11">
        <v>0</v>
      </c>
      <c r="M16" s="11">
        <v>146846.29999999999</v>
      </c>
      <c r="N16" s="11">
        <v>0</v>
      </c>
      <c r="O16" s="11">
        <v>151601</v>
      </c>
      <c r="P16" s="11">
        <v>162039</v>
      </c>
      <c r="Q16" s="11">
        <v>49786.46</v>
      </c>
      <c r="R16" s="11">
        <v>47807</v>
      </c>
      <c r="S16" s="11">
        <v>48723</v>
      </c>
      <c r="T16" s="11">
        <v>51736</v>
      </c>
      <c r="U16" s="11">
        <v>54981.237999999998</v>
      </c>
      <c r="V16" s="11">
        <v>55948</v>
      </c>
      <c r="W16" s="11">
        <v>57942</v>
      </c>
      <c r="X16" s="11">
        <v>55216</v>
      </c>
      <c r="Y16" s="11">
        <v>55851.423999999999</v>
      </c>
      <c r="Z16" s="11">
        <v>56671</v>
      </c>
      <c r="AA16" s="11">
        <v>69185</v>
      </c>
      <c r="AB16" s="11">
        <v>84326</v>
      </c>
      <c r="AC16" s="11">
        <v>92616.77</v>
      </c>
      <c r="AD16" s="11">
        <v>111532</v>
      </c>
      <c r="AE16" s="11">
        <v>117681</v>
      </c>
      <c r="AF16" s="11">
        <v>120230</v>
      </c>
      <c r="AG16" s="11">
        <v>132668.31</v>
      </c>
      <c r="AH16" s="11">
        <v>129356</v>
      </c>
      <c r="AI16" s="11">
        <v>129300</v>
      </c>
      <c r="AJ16" s="11">
        <v>128877</v>
      </c>
      <c r="AK16" s="11">
        <v>135548.19</v>
      </c>
      <c r="AL16" s="11">
        <v>134241</v>
      </c>
      <c r="AM16" s="11">
        <v>131488</v>
      </c>
      <c r="AN16" s="11">
        <v>126879</v>
      </c>
      <c r="AO16" s="11">
        <v>126611.82</v>
      </c>
      <c r="AP16" s="11">
        <v>128238</v>
      </c>
      <c r="AQ16" s="11">
        <v>134152</v>
      </c>
      <c r="AR16" s="11">
        <v>160544</v>
      </c>
      <c r="AS16" s="11">
        <v>160371.39000000001</v>
      </c>
      <c r="AT16" s="11">
        <v>161349</v>
      </c>
      <c r="AU16" s="11">
        <v>165255</v>
      </c>
      <c r="AV16" s="11">
        <v>164075</v>
      </c>
      <c r="AW16" s="11">
        <v>165186.65299999999</v>
      </c>
      <c r="AX16" s="11">
        <v>162486</v>
      </c>
      <c r="AY16" s="11">
        <v>158911</v>
      </c>
      <c r="AZ16" s="16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ht="16.5" customHeight="1" x14ac:dyDescent="0.25">
      <c r="A17" s="11" t="s">
        <v>803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2944.94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ht="16.5" customHeight="1" x14ac:dyDescent="0.25">
      <c r="A18" s="11" t="s">
        <v>804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97663</v>
      </c>
      <c r="H18" s="11">
        <v>0</v>
      </c>
      <c r="I18" s="11">
        <v>97548.69</v>
      </c>
      <c r="J18" s="11">
        <v>0</v>
      </c>
      <c r="K18" s="11">
        <v>0</v>
      </c>
      <c r="L18" s="11">
        <v>0</v>
      </c>
      <c r="M18" s="11">
        <v>104977.91</v>
      </c>
      <c r="N18" s="11">
        <v>0</v>
      </c>
      <c r="O18" s="11">
        <v>109840</v>
      </c>
      <c r="P18" s="11">
        <v>111835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ht="16.5" customHeight="1" x14ac:dyDescent="0.25">
      <c r="A19" s="11" t="s">
        <v>805</v>
      </c>
      <c r="B19" s="11">
        <v>19999</v>
      </c>
      <c r="C19" s="11">
        <v>19935</v>
      </c>
      <c r="D19" s="11">
        <v>19871</v>
      </c>
      <c r="E19" s="11">
        <v>19809.45</v>
      </c>
      <c r="F19" s="11">
        <v>19387</v>
      </c>
      <c r="G19" s="11">
        <v>18961</v>
      </c>
      <c r="H19" s="11">
        <v>22669</v>
      </c>
      <c r="I19" s="11">
        <v>23484.880000000001</v>
      </c>
      <c r="J19" s="11">
        <v>23438</v>
      </c>
      <c r="K19" s="11">
        <v>22859</v>
      </c>
      <c r="L19" s="11">
        <v>24165</v>
      </c>
      <c r="M19" s="11">
        <v>24461.41</v>
      </c>
      <c r="N19" s="11">
        <v>23866</v>
      </c>
      <c r="O19" s="11">
        <v>23247</v>
      </c>
      <c r="P19" s="11">
        <v>22548</v>
      </c>
      <c r="Q19" s="11">
        <v>24373.83</v>
      </c>
      <c r="R19" s="11">
        <v>23618</v>
      </c>
      <c r="S19" s="11">
        <v>22855</v>
      </c>
      <c r="T19" s="11">
        <v>22776</v>
      </c>
      <c r="U19" s="11">
        <v>22626.09</v>
      </c>
      <c r="V19" s="11">
        <v>22132</v>
      </c>
      <c r="W19" s="11">
        <v>21336</v>
      </c>
      <c r="X19" s="11">
        <v>20531</v>
      </c>
      <c r="Y19" s="11">
        <v>21898.9</v>
      </c>
      <c r="Z19" s="11">
        <v>21069</v>
      </c>
      <c r="AA19" s="11">
        <v>20218</v>
      </c>
      <c r="AB19" s="11">
        <v>19831</v>
      </c>
      <c r="AC19" s="11">
        <v>19829.27</v>
      </c>
      <c r="AD19" s="11">
        <v>19763</v>
      </c>
      <c r="AE19" s="11">
        <v>18878</v>
      </c>
      <c r="AF19" s="11">
        <v>18373</v>
      </c>
      <c r="AG19" s="11">
        <v>20426.27</v>
      </c>
      <c r="AH19" s="11">
        <v>19982</v>
      </c>
      <c r="AI19" s="11">
        <v>19074</v>
      </c>
      <c r="AJ19" s="11">
        <v>18503</v>
      </c>
      <c r="AK19" s="11">
        <v>17508.37</v>
      </c>
      <c r="AL19" s="11">
        <v>16571</v>
      </c>
      <c r="AM19" s="11">
        <v>16339</v>
      </c>
      <c r="AN19" s="11">
        <v>15537</v>
      </c>
      <c r="AO19" s="11">
        <v>14863.34</v>
      </c>
      <c r="AP19" s="11">
        <v>13913</v>
      </c>
      <c r="AQ19" s="11">
        <v>13114</v>
      </c>
      <c r="AR19" s="11">
        <v>12191</v>
      </c>
      <c r="AS19" s="11">
        <v>12486.61</v>
      </c>
      <c r="AT19" s="11">
        <v>12386</v>
      </c>
      <c r="AU19" s="11">
        <v>11686</v>
      </c>
      <c r="AV19" s="11">
        <v>11061</v>
      </c>
      <c r="AW19" s="11">
        <v>10446.621999999999</v>
      </c>
      <c r="AX19" s="11">
        <v>9888</v>
      </c>
      <c r="AY19" s="11">
        <v>9873</v>
      </c>
      <c r="AZ19" s="16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ht="16.5" customHeight="1" x14ac:dyDescent="0.25">
      <c r="A20" s="11" t="s">
        <v>806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22625</v>
      </c>
      <c r="H20" s="11">
        <v>0</v>
      </c>
      <c r="I20" s="11">
        <v>28202.38</v>
      </c>
      <c r="J20" s="11">
        <v>0</v>
      </c>
      <c r="K20" s="11">
        <v>0</v>
      </c>
      <c r="L20" s="11">
        <v>0</v>
      </c>
      <c r="M20" s="11">
        <v>31513.39</v>
      </c>
      <c r="N20" s="11">
        <v>0</v>
      </c>
      <c r="O20" s="11">
        <v>31586</v>
      </c>
      <c r="P20" s="11">
        <v>31586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ht="16.5" customHeight="1" x14ac:dyDescent="0.25">
      <c r="A21" s="11" t="s">
        <v>807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12386</v>
      </c>
      <c r="AU21" s="11">
        <v>11686</v>
      </c>
      <c r="AV21" s="11">
        <v>11061</v>
      </c>
      <c r="AW21" s="11">
        <v>10446.621999999999</v>
      </c>
      <c r="AX21" s="11">
        <v>9888</v>
      </c>
      <c r="AY21" s="11">
        <v>9873</v>
      </c>
      <c r="AZ21" s="16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ht="16.5" customHeight="1" x14ac:dyDescent="0.25">
      <c r="A22" s="11" t="s">
        <v>808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3664</v>
      </c>
      <c r="H22" s="11">
        <v>0</v>
      </c>
      <c r="I22" s="11">
        <v>4717.5</v>
      </c>
      <c r="J22" s="11">
        <v>0</v>
      </c>
      <c r="K22" s="11">
        <v>0</v>
      </c>
      <c r="L22" s="11">
        <v>0</v>
      </c>
      <c r="M22" s="11">
        <v>7051.98</v>
      </c>
      <c r="N22" s="11">
        <v>0</v>
      </c>
      <c r="O22" s="11">
        <v>8339</v>
      </c>
      <c r="P22" s="11">
        <v>9038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1:68" ht="16.5" customHeight="1" x14ac:dyDescent="0.25">
      <c r="A23" s="11" t="s">
        <v>809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17380</v>
      </c>
      <c r="AY23" s="11">
        <v>17526</v>
      </c>
      <c r="AZ23" s="16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ht="16.5" customHeight="1" x14ac:dyDescent="0.25">
      <c r="A24" s="11" t="s">
        <v>810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17380</v>
      </c>
      <c r="AY24" s="11">
        <v>17526</v>
      </c>
      <c r="AZ24" s="16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16.5" customHeight="1" x14ac:dyDescent="0.25">
      <c r="A25" s="11" t="s">
        <v>811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69509</v>
      </c>
      <c r="W25" s="11">
        <v>72901</v>
      </c>
      <c r="X25" s="11">
        <v>75798</v>
      </c>
      <c r="Y25" s="11">
        <v>76486.853000000003</v>
      </c>
      <c r="Z25" s="11">
        <v>84902</v>
      </c>
      <c r="AA25" s="11">
        <v>92558</v>
      </c>
      <c r="AB25" s="11">
        <v>101305</v>
      </c>
      <c r="AC25" s="11">
        <v>105676.77</v>
      </c>
      <c r="AD25" s="11">
        <v>111695</v>
      </c>
      <c r="AE25" s="11">
        <v>119035</v>
      </c>
      <c r="AF25" s="11">
        <v>126475</v>
      </c>
      <c r="AG25" s="11">
        <v>127873.73</v>
      </c>
      <c r="AH25" s="11">
        <v>138724</v>
      </c>
      <c r="AI25" s="11">
        <v>148123</v>
      </c>
      <c r="AJ25" s="11">
        <v>159985</v>
      </c>
      <c r="AK25" s="11">
        <v>177593.4</v>
      </c>
      <c r="AL25" s="11">
        <v>193592</v>
      </c>
      <c r="AM25" s="11">
        <v>209103</v>
      </c>
      <c r="AN25" s="11">
        <v>223148</v>
      </c>
      <c r="AO25" s="11">
        <v>232229.53</v>
      </c>
      <c r="AP25" s="11">
        <v>247539</v>
      </c>
      <c r="AQ25" s="11">
        <v>268665</v>
      </c>
      <c r="AR25" s="11">
        <v>273668</v>
      </c>
      <c r="AS25" s="11">
        <v>277494.32</v>
      </c>
      <c r="AT25" s="11">
        <v>291904</v>
      </c>
      <c r="AU25" s="11">
        <v>304754</v>
      </c>
      <c r="AV25" s="11">
        <v>314530</v>
      </c>
      <c r="AW25" s="11">
        <v>326768.61900000001</v>
      </c>
      <c r="AX25" s="11">
        <v>328251</v>
      </c>
      <c r="AY25" s="11">
        <v>323734</v>
      </c>
      <c r="AZ25" s="16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ht="16.5" customHeight="1" x14ac:dyDescent="0.25">
      <c r="A26" s="11" t="s">
        <v>812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641858</v>
      </c>
      <c r="K26" s="11">
        <v>0</v>
      </c>
      <c r="L26" s="11">
        <v>671808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6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ht="16.5" customHeight="1" x14ac:dyDescent="0.25">
      <c r="A27" s="11" t="s">
        <v>813</v>
      </c>
      <c r="B27" s="11">
        <v>106572</v>
      </c>
      <c r="C27" s="11">
        <v>127321</v>
      </c>
      <c r="D27" s="11">
        <v>140662</v>
      </c>
      <c r="E27" s="11">
        <v>136920.89000000001</v>
      </c>
      <c r="F27" s="11">
        <v>108528</v>
      </c>
      <c r="G27" s="11">
        <v>110286</v>
      </c>
      <c r="H27" s="11">
        <v>111929</v>
      </c>
      <c r="I27" s="11">
        <v>134691.12</v>
      </c>
      <c r="J27" s="11">
        <v>115150</v>
      </c>
      <c r="K27" s="11">
        <v>141917</v>
      </c>
      <c r="L27" s="11">
        <v>169625</v>
      </c>
      <c r="M27" s="11">
        <v>204621.69</v>
      </c>
      <c r="N27" s="11">
        <v>184467</v>
      </c>
      <c r="O27" s="11">
        <v>178910</v>
      </c>
      <c r="P27" s="11">
        <v>150206</v>
      </c>
      <c r="Q27" s="11">
        <v>177635.99</v>
      </c>
      <c r="R27" s="11">
        <v>176516</v>
      </c>
      <c r="S27" s="11">
        <v>211172</v>
      </c>
      <c r="T27" s="11">
        <v>239319</v>
      </c>
      <c r="U27" s="11">
        <v>254533.09400000001</v>
      </c>
      <c r="V27" s="11">
        <v>262490</v>
      </c>
      <c r="W27" s="11">
        <v>251931</v>
      </c>
      <c r="X27" s="11">
        <v>221550</v>
      </c>
      <c r="Y27" s="11">
        <v>260057.76800000001</v>
      </c>
      <c r="Z27" s="11">
        <v>196213</v>
      </c>
      <c r="AA27" s="11">
        <v>185822</v>
      </c>
      <c r="AB27" s="11">
        <v>192629</v>
      </c>
      <c r="AC27" s="11">
        <v>212535.17</v>
      </c>
      <c r="AD27" s="11">
        <v>217349</v>
      </c>
      <c r="AE27" s="11">
        <v>186701</v>
      </c>
      <c r="AF27" s="11">
        <v>187773</v>
      </c>
      <c r="AG27" s="11">
        <v>205849.97</v>
      </c>
      <c r="AH27" s="11">
        <v>186052</v>
      </c>
      <c r="AI27" s="11">
        <v>175123</v>
      </c>
      <c r="AJ27" s="11">
        <v>191489</v>
      </c>
      <c r="AK27" s="11">
        <v>226222.23</v>
      </c>
      <c r="AL27" s="11">
        <v>205524</v>
      </c>
      <c r="AM27" s="11">
        <v>193052</v>
      </c>
      <c r="AN27" s="11">
        <v>187133</v>
      </c>
      <c r="AO27" s="11">
        <v>294078.03999999998</v>
      </c>
      <c r="AP27" s="11">
        <v>291354</v>
      </c>
      <c r="AQ27" s="11">
        <v>279661</v>
      </c>
      <c r="AR27" s="11">
        <v>284975</v>
      </c>
      <c r="AS27" s="11">
        <v>281257.11</v>
      </c>
      <c r="AT27" s="11">
        <v>310496</v>
      </c>
      <c r="AU27" s="11">
        <v>314934</v>
      </c>
      <c r="AV27" s="11">
        <v>326143</v>
      </c>
      <c r="AW27" s="11">
        <v>357933.16200000001</v>
      </c>
      <c r="AX27" s="11">
        <v>410284</v>
      </c>
      <c r="AY27" s="11">
        <v>380916</v>
      </c>
      <c r="AZ27" s="16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68" ht="16.5" customHeight="1" x14ac:dyDescent="0.25">
      <c r="A28" s="11" t="s">
        <v>814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110286</v>
      </c>
      <c r="H28" s="11">
        <v>111929</v>
      </c>
      <c r="I28" s="11">
        <v>134691.12</v>
      </c>
      <c r="J28" s="11">
        <v>115150</v>
      </c>
      <c r="K28" s="11">
        <v>141917</v>
      </c>
      <c r="L28" s="11">
        <v>169625</v>
      </c>
      <c r="M28" s="11">
        <v>204621.69</v>
      </c>
      <c r="N28" s="11">
        <v>0</v>
      </c>
      <c r="O28" s="11">
        <v>178910</v>
      </c>
      <c r="P28" s="11">
        <v>150206</v>
      </c>
      <c r="Q28" s="11">
        <v>0</v>
      </c>
      <c r="R28" s="11">
        <v>176516</v>
      </c>
      <c r="S28" s="11">
        <v>211172</v>
      </c>
      <c r="T28" s="11">
        <v>239319</v>
      </c>
      <c r="U28" s="11">
        <v>254533.09400000001</v>
      </c>
      <c r="V28" s="11">
        <v>262490</v>
      </c>
      <c r="W28" s="11">
        <v>251931</v>
      </c>
      <c r="X28" s="11">
        <v>221550</v>
      </c>
      <c r="Y28" s="11">
        <v>260057.76800000001</v>
      </c>
      <c r="Z28" s="11">
        <v>196213</v>
      </c>
      <c r="AA28" s="11">
        <v>185822</v>
      </c>
      <c r="AB28" s="11">
        <v>192629</v>
      </c>
      <c r="AC28" s="11">
        <v>212535.17</v>
      </c>
      <c r="AD28" s="11">
        <v>217349</v>
      </c>
      <c r="AE28" s="11">
        <v>186701</v>
      </c>
      <c r="AF28" s="11">
        <v>187773</v>
      </c>
      <c r="AG28" s="11">
        <v>205849.97</v>
      </c>
      <c r="AH28" s="11">
        <v>186052</v>
      </c>
      <c r="AI28" s="11">
        <v>175123</v>
      </c>
      <c r="AJ28" s="11">
        <v>191489</v>
      </c>
      <c r="AK28" s="11">
        <v>226222.23</v>
      </c>
      <c r="AL28" s="11">
        <v>205524</v>
      </c>
      <c r="AM28" s="11">
        <v>193052</v>
      </c>
      <c r="AN28" s="11">
        <v>187133</v>
      </c>
      <c r="AO28" s="11">
        <v>294078.03999999998</v>
      </c>
      <c r="AP28" s="11">
        <v>291354</v>
      </c>
      <c r="AQ28" s="11">
        <v>279661</v>
      </c>
      <c r="AR28" s="11">
        <v>284975</v>
      </c>
      <c r="AS28" s="11">
        <v>281257.11</v>
      </c>
      <c r="AT28" s="11">
        <v>310496</v>
      </c>
      <c r="AU28" s="11">
        <v>314934</v>
      </c>
      <c r="AV28" s="11">
        <v>326143</v>
      </c>
      <c r="AW28" s="11">
        <v>357933.16200000001</v>
      </c>
      <c r="AX28" s="11">
        <v>410284</v>
      </c>
      <c r="AY28" s="11">
        <v>380916</v>
      </c>
      <c r="AZ28" s="16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1:68" ht="16.5" customHeight="1" x14ac:dyDescent="0.25">
      <c r="A29" s="11" t="s">
        <v>815</v>
      </c>
      <c r="B29" s="11">
        <v>10966885</v>
      </c>
      <c r="C29" s="11">
        <v>11099408</v>
      </c>
      <c r="D29" s="11">
        <v>11595668</v>
      </c>
      <c r="E29" s="11">
        <v>11937703.960000001</v>
      </c>
      <c r="F29" s="11">
        <v>11879171</v>
      </c>
      <c r="G29" s="11">
        <v>11721647</v>
      </c>
      <c r="H29" s="11">
        <v>12026134</v>
      </c>
      <c r="I29" s="11">
        <v>12569195.960000001</v>
      </c>
      <c r="J29" s="11">
        <v>12864803</v>
      </c>
      <c r="K29" s="11">
        <v>13617681</v>
      </c>
      <c r="L29" s="11">
        <v>14635651</v>
      </c>
      <c r="M29" s="11">
        <v>15394851.699999999</v>
      </c>
      <c r="N29" s="11">
        <v>16430551</v>
      </c>
      <c r="O29" s="11">
        <v>17126966</v>
      </c>
      <c r="P29" s="11">
        <v>18039653</v>
      </c>
      <c r="Q29" s="11">
        <v>18214882.73</v>
      </c>
      <c r="R29" s="11">
        <v>19183104</v>
      </c>
      <c r="S29" s="11">
        <v>20532775</v>
      </c>
      <c r="T29" s="11">
        <v>21990464</v>
      </c>
      <c r="U29" s="11">
        <v>23095598.741999999</v>
      </c>
      <c r="V29" s="11">
        <v>24429644</v>
      </c>
      <c r="W29" s="11">
        <v>26175793</v>
      </c>
      <c r="X29" s="11">
        <v>27423603</v>
      </c>
      <c r="Y29" s="11">
        <v>28380614.967999998</v>
      </c>
      <c r="Z29" s="11">
        <v>28833230</v>
      </c>
      <c r="AA29" s="11">
        <v>29206769</v>
      </c>
      <c r="AB29" s="11">
        <v>29126618</v>
      </c>
      <c r="AC29" s="11">
        <v>29465403.460000001</v>
      </c>
      <c r="AD29" s="11">
        <v>29758336</v>
      </c>
      <c r="AE29" s="11">
        <v>29842233</v>
      </c>
      <c r="AF29" s="11">
        <v>29658149</v>
      </c>
      <c r="AG29" s="11">
        <v>30249479.329999998</v>
      </c>
      <c r="AH29" s="11">
        <v>30477196</v>
      </c>
      <c r="AI29" s="11">
        <v>30811309</v>
      </c>
      <c r="AJ29" s="11">
        <v>31433738</v>
      </c>
      <c r="AK29" s="11">
        <v>31706539.149999999</v>
      </c>
      <c r="AL29" s="11">
        <v>32189121</v>
      </c>
      <c r="AM29" s="11">
        <v>32607711</v>
      </c>
      <c r="AN29" s="11">
        <v>33344217</v>
      </c>
      <c r="AO29" s="11">
        <v>33999188.409999996</v>
      </c>
      <c r="AP29" s="11">
        <v>34334527</v>
      </c>
      <c r="AQ29" s="11">
        <v>34859050</v>
      </c>
      <c r="AR29" s="11">
        <v>35570635</v>
      </c>
      <c r="AS29" s="11">
        <v>36252183.600000001</v>
      </c>
      <c r="AT29" s="11">
        <v>37299742</v>
      </c>
      <c r="AU29" s="11">
        <v>38539468</v>
      </c>
      <c r="AV29" s="11">
        <v>40272232</v>
      </c>
      <c r="AW29" s="11">
        <v>41815007.964000002</v>
      </c>
      <c r="AX29" s="11">
        <v>42846843</v>
      </c>
      <c r="AY29" s="11">
        <v>46447138</v>
      </c>
      <c r="AZ29" s="16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ht="16.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6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ht="16.5" customHeight="1" x14ac:dyDescent="0.25">
      <c r="A31" s="11" t="s">
        <v>816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6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ht="16.5" customHeight="1" x14ac:dyDescent="0.25">
      <c r="A32" s="11" t="s">
        <v>817</v>
      </c>
      <c r="B32" s="11">
        <v>9032725</v>
      </c>
      <c r="C32" s="11">
        <v>9213567</v>
      </c>
      <c r="D32" s="11">
        <v>9648200</v>
      </c>
      <c r="E32" s="11">
        <v>9932598.8800000008</v>
      </c>
      <c r="F32" s="11">
        <v>9908060</v>
      </c>
      <c r="G32" s="11">
        <v>9808323</v>
      </c>
      <c r="H32" s="11">
        <v>10055818</v>
      </c>
      <c r="I32" s="11">
        <v>10531489.109999999</v>
      </c>
      <c r="J32" s="11">
        <v>10784722</v>
      </c>
      <c r="K32" s="11">
        <v>11105743</v>
      </c>
      <c r="L32" s="11">
        <v>11847251</v>
      </c>
      <c r="M32" s="11">
        <v>12448519.99</v>
      </c>
      <c r="N32" s="11">
        <v>13446345</v>
      </c>
      <c r="O32" s="11">
        <v>14251522</v>
      </c>
      <c r="P32" s="11">
        <v>15079049</v>
      </c>
      <c r="Q32" s="11">
        <v>15069256.35</v>
      </c>
      <c r="R32" s="11">
        <v>15998555</v>
      </c>
      <c r="S32" s="11">
        <v>16336097</v>
      </c>
      <c r="T32" s="11">
        <v>17624982</v>
      </c>
      <c r="U32" s="11">
        <v>17480615.758000001</v>
      </c>
      <c r="V32" s="11">
        <v>18303890</v>
      </c>
      <c r="W32" s="11">
        <v>19470221</v>
      </c>
      <c r="X32" s="11">
        <v>20752663</v>
      </c>
      <c r="Y32" s="11">
        <v>21296707.219999999</v>
      </c>
      <c r="Z32" s="11">
        <v>16912749</v>
      </c>
      <c r="AA32" s="11">
        <v>14773557</v>
      </c>
      <c r="AB32" s="11">
        <v>14424617</v>
      </c>
      <c r="AC32" s="11">
        <v>15297242.32</v>
      </c>
      <c r="AD32" s="11">
        <v>15689647</v>
      </c>
      <c r="AE32" s="11">
        <v>15501440</v>
      </c>
      <c r="AF32" s="11">
        <v>15802644</v>
      </c>
      <c r="AG32" s="11">
        <v>15784987.82</v>
      </c>
      <c r="AH32" s="11">
        <v>15529349</v>
      </c>
      <c r="AI32" s="11">
        <v>16271792</v>
      </c>
      <c r="AJ32" s="11">
        <v>15234357</v>
      </c>
      <c r="AK32" s="11">
        <v>14986332.220000001</v>
      </c>
      <c r="AL32" s="11">
        <v>15288647</v>
      </c>
      <c r="AM32" s="11">
        <v>15469738</v>
      </c>
      <c r="AN32" s="11">
        <v>15872453</v>
      </c>
      <c r="AO32" s="11">
        <v>15783936.59</v>
      </c>
      <c r="AP32" s="11">
        <v>14741368</v>
      </c>
      <c r="AQ32" s="11">
        <v>14271804</v>
      </c>
      <c r="AR32" s="11">
        <v>15058244</v>
      </c>
      <c r="AS32" s="11">
        <v>15847079.93</v>
      </c>
      <c r="AT32" s="11">
        <v>15212422</v>
      </c>
      <c r="AU32" s="11">
        <v>13899888</v>
      </c>
      <c r="AV32" s="11">
        <v>14354960</v>
      </c>
      <c r="AW32" s="11">
        <v>16587612.372</v>
      </c>
      <c r="AX32" s="11">
        <v>23077392</v>
      </c>
      <c r="AY32" s="11">
        <v>30735631</v>
      </c>
      <c r="AZ32" s="16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1:68" ht="16.5" customHeight="1" x14ac:dyDescent="0.25">
      <c r="A33" s="11" t="s">
        <v>818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9808323</v>
      </c>
      <c r="H33" s="11">
        <v>10055818</v>
      </c>
      <c r="I33" s="11">
        <v>10531489.109999999</v>
      </c>
      <c r="J33" s="11">
        <v>0</v>
      </c>
      <c r="K33" s="11">
        <v>0</v>
      </c>
      <c r="L33" s="11">
        <v>0</v>
      </c>
      <c r="M33" s="11">
        <v>12448519.99</v>
      </c>
      <c r="N33" s="11">
        <v>0</v>
      </c>
      <c r="O33" s="11">
        <v>14251522</v>
      </c>
      <c r="P33" s="11">
        <v>15079049</v>
      </c>
      <c r="Q33" s="11">
        <v>15069256.35</v>
      </c>
      <c r="R33" s="11">
        <v>15998555</v>
      </c>
      <c r="S33" s="11">
        <v>16336097</v>
      </c>
      <c r="T33" s="11">
        <v>17624982</v>
      </c>
      <c r="U33" s="11">
        <v>17480615.758000001</v>
      </c>
      <c r="V33" s="11">
        <v>18303890</v>
      </c>
      <c r="W33" s="11">
        <v>19470221</v>
      </c>
      <c r="X33" s="11">
        <v>20752663</v>
      </c>
      <c r="Y33" s="11">
        <v>21296707.219999999</v>
      </c>
      <c r="Z33" s="11">
        <v>16912749</v>
      </c>
      <c r="AA33" s="11">
        <v>14773557</v>
      </c>
      <c r="AB33" s="11">
        <v>14424617</v>
      </c>
      <c r="AC33" s="11">
        <v>15297242.32</v>
      </c>
      <c r="AD33" s="11">
        <v>15689647</v>
      </c>
      <c r="AE33" s="11">
        <v>15501440</v>
      </c>
      <c r="AF33" s="11">
        <v>15802644</v>
      </c>
      <c r="AG33" s="11">
        <v>15784987.82</v>
      </c>
      <c r="AH33" s="11">
        <v>15529349</v>
      </c>
      <c r="AI33" s="11">
        <v>16271792</v>
      </c>
      <c r="AJ33" s="11">
        <v>15234357</v>
      </c>
      <c r="AK33" s="11">
        <v>14986332.220000001</v>
      </c>
      <c r="AL33" s="11">
        <v>15288647</v>
      </c>
      <c r="AM33" s="11">
        <v>15469738</v>
      </c>
      <c r="AN33" s="11">
        <v>15872453</v>
      </c>
      <c r="AO33" s="11">
        <v>15783936.59</v>
      </c>
      <c r="AP33" s="11">
        <v>14741368</v>
      </c>
      <c r="AQ33" s="11">
        <v>14271804</v>
      </c>
      <c r="AR33" s="11">
        <v>15058244</v>
      </c>
      <c r="AS33" s="11">
        <v>15847079.93</v>
      </c>
      <c r="AT33" s="11">
        <v>15212422</v>
      </c>
      <c r="AU33" s="11">
        <v>13899888</v>
      </c>
      <c r="AV33" s="11">
        <v>14354960</v>
      </c>
      <c r="AW33" s="11">
        <v>16587612.372</v>
      </c>
      <c r="AX33" s="11">
        <v>23077392</v>
      </c>
      <c r="AY33" s="11">
        <v>30735631</v>
      </c>
      <c r="AZ33" s="16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1:68" ht="16.5" customHeight="1" x14ac:dyDescent="0.25">
      <c r="A34" s="11" t="s">
        <v>819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6508323</v>
      </c>
      <c r="H34" s="11">
        <v>4455818</v>
      </c>
      <c r="I34" s="11">
        <v>7431489.1100000003</v>
      </c>
      <c r="J34" s="11">
        <v>0</v>
      </c>
      <c r="K34" s="11">
        <v>0</v>
      </c>
      <c r="L34" s="11">
        <v>0</v>
      </c>
      <c r="M34" s="11">
        <v>7268519.9900000002</v>
      </c>
      <c r="N34" s="11">
        <v>0</v>
      </c>
      <c r="O34" s="11">
        <v>8851522</v>
      </c>
      <c r="P34" s="11">
        <v>8279049</v>
      </c>
      <c r="Q34" s="11">
        <v>7169256.3499999996</v>
      </c>
      <c r="R34" s="11">
        <v>8098555</v>
      </c>
      <c r="S34" s="11">
        <v>9236097</v>
      </c>
      <c r="T34" s="11">
        <v>10824982</v>
      </c>
      <c r="U34" s="11">
        <v>10480615.757999999</v>
      </c>
      <c r="V34" s="11">
        <v>11503890</v>
      </c>
      <c r="W34" s="11">
        <v>12670221</v>
      </c>
      <c r="X34" s="11">
        <v>12452663</v>
      </c>
      <c r="Y34" s="11">
        <v>12996707.220000001</v>
      </c>
      <c r="Z34" s="11">
        <v>8612749</v>
      </c>
      <c r="AA34" s="11">
        <v>5423557</v>
      </c>
      <c r="AB34" s="11">
        <v>5074617</v>
      </c>
      <c r="AC34" s="11">
        <v>5647242.3200000003</v>
      </c>
      <c r="AD34" s="11">
        <v>6039647</v>
      </c>
      <c r="AE34" s="11">
        <v>5551440</v>
      </c>
      <c r="AF34" s="11">
        <v>6352644</v>
      </c>
      <c r="AG34" s="11">
        <v>6184987.8200000003</v>
      </c>
      <c r="AH34" s="11">
        <v>5529349</v>
      </c>
      <c r="AI34" s="11">
        <v>6871792</v>
      </c>
      <c r="AJ34" s="11">
        <v>5534357</v>
      </c>
      <c r="AK34" s="11">
        <v>5286332.22</v>
      </c>
      <c r="AL34" s="11">
        <v>4588647</v>
      </c>
      <c r="AM34" s="11">
        <v>5269738</v>
      </c>
      <c r="AN34" s="11">
        <v>5126957</v>
      </c>
      <c r="AO34" s="11">
        <v>5038000</v>
      </c>
      <c r="AP34" s="11">
        <v>4345000</v>
      </c>
      <c r="AQ34" s="11">
        <v>4175000</v>
      </c>
      <c r="AR34" s="11">
        <v>5261000</v>
      </c>
      <c r="AS34" s="11">
        <v>4480144.34</v>
      </c>
      <c r="AT34" s="11">
        <v>3945000</v>
      </c>
      <c r="AU34" s="11">
        <v>2631963</v>
      </c>
      <c r="AV34" s="11">
        <v>6056192</v>
      </c>
      <c r="AW34" s="11">
        <v>9519433.3939999994</v>
      </c>
      <c r="AX34" s="11">
        <v>15513497</v>
      </c>
      <c r="AY34" s="11">
        <v>15511209</v>
      </c>
      <c r="AZ34" s="16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1:68" ht="16.5" customHeight="1" x14ac:dyDescent="0.25">
      <c r="A35" s="11" t="s">
        <v>820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3300000</v>
      </c>
      <c r="H35" s="11">
        <v>5600000</v>
      </c>
      <c r="I35" s="11">
        <v>3100000</v>
      </c>
      <c r="J35" s="11">
        <v>0</v>
      </c>
      <c r="K35" s="11">
        <v>0</v>
      </c>
      <c r="L35" s="11">
        <v>0</v>
      </c>
      <c r="M35" s="11">
        <v>5180000</v>
      </c>
      <c r="N35" s="11">
        <v>0</v>
      </c>
      <c r="O35" s="11">
        <v>5400000</v>
      </c>
      <c r="P35" s="11">
        <v>6800000</v>
      </c>
      <c r="Q35" s="11">
        <v>7900000</v>
      </c>
      <c r="R35" s="11">
        <v>7900000</v>
      </c>
      <c r="S35" s="11">
        <v>7100000</v>
      </c>
      <c r="T35" s="11">
        <v>6800000</v>
      </c>
      <c r="U35" s="11">
        <v>7000000</v>
      </c>
      <c r="V35" s="11">
        <v>6800000</v>
      </c>
      <c r="W35" s="11">
        <v>6800000</v>
      </c>
      <c r="X35" s="11">
        <v>8300000</v>
      </c>
      <c r="Y35" s="11">
        <v>8300000</v>
      </c>
      <c r="Z35" s="11">
        <v>8300000</v>
      </c>
      <c r="AA35" s="11">
        <v>9350000</v>
      </c>
      <c r="AB35" s="11">
        <v>9350000</v>
      </c>
      <c r="AC35" s="11">
        <v>9650000</v>
      </c>
      <c r="AD35" s="11">
        <v>9650000</v>
      </c>
      <c r="AE35" s="11">
        <v>9950000</v>
      </c>
      <c r="AF35" s="11">
        <v>9450000</v>
      </c>
      <c r="AG35" s="11">
        <v>9600000</v>
      </c>
      <c r="AH35" s="11">
        <v>10000000</v>
      </c>
      <c r="AI35" s="11">
        <v>9400000</v>
      </c>
      <c r="AJ35" s="11">
        <v>9700000</v>
      </c>
      <c r="AK35" s="11">
        <v>9700000</v>
      </c>
      <c r="AL35" s="11">
        <v>10700000</v>
      </c>
      <c r="AM35" s="11">
        <v>10200000</v>
      </c>
      <c r="AN35" s="11">
        <v>10745496</v>
      </c>
      <c r="AO35" s="11">
        <v>10745936.59</v>
      </c>
      <c r="AP35" s="11">
        <v>10396368</v>
      </c>
      <c r="AQ35" s="11">
        <v>10096804</v>
      </c>
      <c r="AR35" s="11">
        <v>9797244</v>
      </c>
      <c r="AS35" s="11">
        <v>11366935.59</v>
      </c>
      <c r="AT35" s="11">
        <v>11267422</v>
      </c>
      <c r="AU35" s="11">
        <v>11267925</v>
      </c>
      <c r="AV35" s="11">
        <v>8298768</v>
      </c>
      <c r="AW35" s="11">
        <v>7068178.9780000001</v>
      </c>
      <c r="AX35" s="11">
        <v>7563895</v>
      </c>
      <c r="AY35" s="11">
        <v>15224422</v>
      </c>
      <c r="AZ35" s="16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ht="16.5" customHeight="1" x14ac:dyDescent="0.25">
      <c r="A36" s="11" t="s">
        <v>821</v>
      </c>
      <c r="B36" s="11">
        <v>0</v>
      </c>
      <c r="C36" s="11">
        <v>0</v>
      </c>
      <c r="D36" s="11">
        <v>0</v>
      </c>
      <c r="E36" s="11">
        <v>22000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6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1:68" ht="16.5" customHeight="1" x14ac:dyDescent="0.25">
      <c r="A37" s="11" t="s">
        <v>822</v>
      </c>
      <c r="B37" s="11">
        <v>0</v>
      </c>
      <c r="C37" s="11">
        <v>5000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6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ht="16.5" customHeight="1" x14ac:dyDescent="0.25">
      <c r="A38" s="11" t="s">
        <v>823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499044</v>
      </c>
      <c r="L38" s="11">
        <v>698731</v>
      </c>
      <c r="M38" s="11">
        <v>698848.18</v>
      </c>
      <c r="N38" s="11">
        <v>698963</v>
      </c>
      <c r="O38" s="11">
        <v>699079</v>
      </c>
      <c r="P38" s="11">
        <v>699197</v>
      </c>
      <c r="Q38" s="11">
        <v>699314.42</v>
      </c>
      <c r="R38" s="11">
        <v>699431</v>
      </c>
      <c r="S38" s="11">
        <v>699547</v>
      </c>
      <c r="T38" s="11">
        <v>699664</v>
      </c>
      <c r="U38" s="11">
        <v>1697926.9410000001</v>
      </c>
      <c r="V38" s="11">
        <v>2047785</v>
      </c>
      <c r="W38" s="11">
        <v>2845568</v>
      </c>
      <c r="X38" s="11">
        <v>2646122</v>
      </c>
      <c r="Y38" s="11">
        <v>2746640.5980000002</v>
      </c>
      <c r="Z38" s="11">
        <v>7507913</v>
      </c>
      <c r="AA38" s="11">
        <v>10159707</v>
      </c>
      <c r="AB38" s="11">
        <v>10263821</v>
      </c>
      <c r="AC38" s="11">
        <v>9348761.5299999993</v>
      </c>
      <c r="AD38" s="11">
        <v>9046019</v>
      </c>
      <c r="AE38" s="11">
        <v>9636281</v>
      </c>
      <c r="AF38" s="11">
        <v>8986684</v>
      </c>
      <c r="AG38" s="11">
        <v>9416149.6899999995</v>
      </c>
      <c r="AH38" s="11">
        <v>9767326</v>
      </c>
      <c r="AI38" s="11">
        <v>9677133</v>
      </c>
      <c r="AJ38" s="11">
        <v>11087179</v>
      </c>
      <c r="AK38" s="11">
        <v>11362665.82</v>
      </c>
      <c r="AL38" s="11">
        <v>11401005</v>
      </c>
      <c r="AM38" s="11">
        <v>11943197</v>
      </c>
      <c r="AN38" s="11">
        <v>12028792</v>
      </c>
      <c r="AO38" s="11">
        <v>12532196.880000001</v>
      </c>
      <c r="AP38" s="11">
        <v>13663913</v>
      </c>
      <c r="AQ38" s="11">
        <v>14931407</v>
      </c>
      <c r="AR38" s="11">
        <v>14681395</v>
      </c>
      <c r="AS38" s="11">
        <v>14376999.130000001</v>
      </c>
      <c r="AT38" s="11">
        <v>15802016</v>
      </c>
      <c r="AU38" s="11">
        <v>18641776</v>
      </c>
      <c r="AV38" s="11">
        <v>19660836</v>
      </c>
      <c r="AW38" s="11">
        <v>18666550.739</v>
      </c>
      <c r="AX38" s="11">
        <v>13077699</v>
      </c>
      <c r="AY38" s="11">
        <v>9361845</v>
      </c>
      <c r="AZ38" s="16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ht="16.5" customHeight="1" x14ac:dyDescent="0.25">
      <c r="A39" s="11" t="s">
        <v>824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30387</v>
      </c>
      <c r="AZ39" s="16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68" ht="16.5" customHeight="1" x14ac:dyDescent="0.25">
      <c r="A40" s="11" t="s">
        <v>825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30387</v>
      </c>
      <c r="AZ40" s="16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1:68" ht="16.5" customHeight="1" x14ac:dyDescent="0.25">
      <c r="A41" s="11" t="s">
        <v>826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37317</v>
      </c>
      <c r="O41" s="11">
        <v>39110</v>
      </c>
      <c r="P41" s="11">
        <v>40902</v>
      </c>
      <c r="Q41" s="11">
        <v>42694.07</v>
      </c>
      <c r="R41" s="11">
        <v>44059</v>
      </c>
      <c r="S41" s="11">
        <v>45892</v>
      </c>
      <c r="T41" s="11">
        <v>47725</v>
      </c>
      <c r="U41" s="11">
        <v>49557.411999999997</v>
      </c>
      <c r="V41" s="11">
        <v>73101</v>
      </c>
      <c r="W41" s="11">
        <v>75124</v>
      </c>
      <c r="X41" s="11">
        <v>77147</v>
      </c>
      <c r="Y41" s="11">
        <v>79170.441000000006</v>
      </c>
      <c r="Z41" s="11">
        <v>78398</v>
      </c>
      <c r="AA41" s="11">
        <v>80437</v>
      </c>
      <c r="AB41" s="11">
        <v>82477</v>
      </c>
      <c r="AC41" s="11">
        <v>84515.93</v>
      </c>
      <c r="AD41" s="11">
        <v>86600</v>
      </c>
      <c r="AE41" s="11">
        <v>88685</v>
      </c>
      <c r="AF41" s="11">
        <v>90769</v>
      </c>
      <c r="AG41" s="11">
        <v>92853.3</v>
      </c>
      <c r="AH41" s="11">
        <v>90662</v>
      </c>
      <c r="AI41" s="11">
        <v>93413</v>
      </c>
      <c r="AJ41" s="11">
        <v>96163</v>
      </c>
      <c r="AK41" s="11">
        <v>98913.05</v>
      </c>
      <c r="AL41" s="11">
        <v>90215</v>
      </c>
      <c r="AM41" s="11">
        <v>91748</v>
      </c>
      <c r="AN41" s="11">
        <v>92063</v>
      </c>
      <c r="AO41" s="11">
        <v>94500.35</v>
      </c>
      <c r="AP41" s="11">
        <v>96010</v>
      </c>
      <c r="AQ41" s="11">
        <v>96515</v>
      </c>
      <c r="AR41" s="11">
        <v>98873</v>
      </c>
      <c r="AS41" s="11">
        <v>106210.71</v>
      </c>
      <c r="AT41" s="11">
        <v>107796</v>
      </c>
      <c r="AU41" s="11">
        <v>135064</v>
      </c>
      <c r="AV41" s="11">
        <v>138284</v>
      </c>
      <c r="AW41" s="11">
        <v>142186.18700000001</v>
      </c>
      <c r="AX41" s="11">
        <v>144142</v>
      </c>
      <c r="AY41" s="11">
        <v>147535</v>
      </c>
      <c r="AZ41" s="16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1:68" ht="16.5" customHeight="1" x14ac:dyDescent="0.25">
      <c r="A42" s="11" t="s">
        <v>827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3968</v>
      </c>
      <c r="I42" s="11">
        <v>0</v>
      </c>
      <c r="J42" s="11">
        <v>1329</v>
      </c>
      <c r="K42" s="11">
        <v>1928</v>
      </c>
      <c r="L42" s="11">
        <v>616</v>
      </c>
      <c r="M42" s="11">
        <v>0</v>
      </c>
      <c r="N42" s="11">
        <v>780</v>
      </c>
      <c r="O42" s="11">
        <v>0</v>
      </c>
      <c r="P42" s="11">
        <v>0</v>
      </c>
      <c r="Q42" s="11">
        <v>483.53</v>
      </c>
      <c r="R42" s="11">
        <v>623</v>
      </c>
      <c r="S42" s="11">
        <v>616</v>
      </c>
      <c r="T42" s="11">
        <v>467</v>
      </c>
      <c r="U42" s="11">
        <v>542.28800000000001</v>
      </c>
      <c r="V42" s="11">
        <v>1055</v>
      </c>
      <c r="W42" s="11">
        <v>1231</v>
      </c>
      <c r="X42" s="11">
        <v>2065</v>
      </c>
      <c r="Y42" s="11">
        <v>607.36699999999996</v>
      </c>
      <c r="Z42" s="11">
        <v>769</v>
      </c>
      <c r="AA42" s="11">
        <v>926</v>
      </c>
      <c r="AB42" s="11">
        <v>1154</v>
      </c>
      <c r="AC42" s="11">
        <v>521.76</v>
      </c>
      <c r="AD42" s="11">
        <v>628</v>
      </c>
      <c r="AE42" s="11">
        <v>820</v>
      </c>
      <c r="AF42" s="11">
        <v>1063</v>
      </c>
      <c r="AG42" s="11">
        <v>445.26</v>
      </c>
      <c r="AH42" s="11">
        <v>611</v>
      </c>
      <c r="AI42" s="11">
        <v>830</v>
      </c>
      <c r="AJ42" s="11">
        <v>1003</v>
      </c>
      <c r="AK42" s="11">
        <v>252.6</v>
      </c>
      <c r="AL42" s="11">
        <v>503</v>
      </c>
      <c r="AM42" s="11">
        <v>253</v>
      </c>
      <c r="AN42" s="11">
        <v>253</v>
      </c>
      <c r="AO42" s="11">
        <v>252.6</v>
      </c>
      <c r="AP42" s="11">
        <v>503</v>
      </c>
      <c r="AQ42" s="11">
        <v>753</v>
      </c>
      <c r="AR42" s="11">
        <v>1000</v>
      </c>
      <c r="AS42" s="11">
        <v>343.05</v>
      </c>
      <c r="AT42" s="11">
        <v>775</v>
      </c>
      <c r="AU42" s="11">
        <v>1265</v>
      </c>
      <c r="AV42" s="11">
        <v>1266</v>
      </c>
      <c r="AW42" s="11">
        <v>525.39700000000005</v>
      </c>
      <c r="AX42" s="11">
        <v>763</v>
      </c>
      <c r="AY42" s="11">
        <v>3727</v>
      </c>
      <c r="AZ42" s="16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1:68" ht="16.5" customHeight="1" x14ac:dyDescent="0.25">
      <c r="A43" s="11" t="s">
        <v>828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76423.12</v>
      </c>
      <c r="R43" s="11">
        <v>109409</v>
      </c>
      <c r="S43" s="11">
        <v>73318</v>
      </c>
      <c r="T43" s="11">
        <v>46273</v>
      </c>
      <c r="U43" s="11">
        <v>84714.501000000004</v>
      </c>
      <c r="V43" s="11">
        <v>125929</v>
      </c>
      <c r="W43" s="11">
        <v>85471</v>
      </c>
      <c r="X43" s="11">
        <v>44444</v>
      </c>
      <c r="Y43" s="11">
        <v>86990.918000000005</v>
      </c>
      <c r="Z43" s="11">
        <v>135014</v>
      </c>
      <c r="AA43" s="11">
        <v>98426</v>
      </c>
      <c r="AB43" s="11">
        <v>51679</v>
      </c>
      <c r="AC43" s="11">
        <v>101009.25</v>
      </c>
      <c r="AD43" s="11">
        <v>149948</v>
      </c>
      <c r="AE43" s="11">
        <v>99318</v>
      </c>
      <c r="AF43" s="11">
        <v>52126</v>
      </c>
      <c r="AG43" s="11">
        <v>95983.19</v>
      </c>
      <c r="AH43" s="11">
        <v>150555</v>
      </c>
      <c r="AI43" s="11">
        <v>107970</v>
      </c>
      <c r="AJ43" s="11">
        <v>49113</v>
      </c>
      <c r="AK43" s="11">
        <v>97529.43</v>
      </c>
      <c r="AL43" s="11">
        <v>147076</v>
      </c>
      <c r="AM43" s="11">
        <v>101850</v>
      </c>
      <c r="AN43" s="11">
        <v>50827</v>
      </c>
      <c r="AO43" s="11">
        <v>99251.76</v>
      </c>
      <c r="AP43" s="11">
        <v>150114</v>
      </c>
      <c r="AQ43" s="11">
        <v>107589</v>
      </c>
      <c r="AR43" s="11">
        <v>49338</v>
      </c>
      <c r="AS43" s="11">
        <v>98176.41</v>
      </c>
      <c r="AT43" s="11">
        <v>151240</v>
      </c>
      <c r="AU43" s="11">
        <v>107044</v>
      </c>
      <c r="AV43" s="11">
        <v>54836</v>
      </c>
      <c r="AW43" s="11">
        <v>116418.435</v>
      </c>
      <c r="AX43" s="11">
        <v>154445</v>
      </c>
      <c r="AY43" s="11">
        <v>92663</v>
      </c>
      <c r="AZ43" s="16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1:68" ht="16.5" customHeight="1" x14ac:dyDescent="0.25">
      <c r="A44" s="11" t="s">
        <v>829</v>
      </c>
      <c r="B44" s="11">
        <v>209504</v>
      </c>
      <c r="C44" s="11">
        <v>224507</v>
      </c>
      <c r="D44" s="11">
        <v>241039</v>
      </c>
      <c r="E44" s="11">
        <v>256819.02</v>
      </c>
      <c r="F44" s="11">
        <v>205110</v>
      </c>
      <c r="G44" s="11">
        <v>222725</v>
      </c>
      <c r="H44" s="11">
        <v>224310</v>
      </c>
      <c r="I44" s="11">
        <v>241989.31</v>
      </c>
      <c r="J44" s="11">
        <v>208872</v>
      </c>
      <c r="K44" s="11">
        <v>208438</v>
      </c>
      <c r="L44" s="11">
        <v>213822</v>
      </c>
      <c r="M44" s="11">
        <v>295147.01</v>
      </c>
      <c r="N44" s="11">
        <v>252525</v>
      </c>
      <c r="O44" s="11">
        <v>262581</v>
      </c>
      <c r="P44" s="11">
        <v>254179</v>
      </c>
      <c r="Q44" s="11">
        <v>280762.93</v>
      </c>
      <c r="R44" s="11">
        <v>189856</v>
      </c>
      <c r="S44" s="11">
        <v>206142</v>
      </c>
      <c r="T44" s="11">
        <v>263046</v>
      </c>
      <c r="U44" s="11">
        <v>328709.62400000001</v>
      </c>
      <c r="V44" s="11">
        <v>226103</v>
      </c>
      <c r="W44" s="11">
        <v>228717</v>
      </c>
      <c r="X44" s="11">
        <v>268382</v>
      </c>
      <c r="Y44" s="11">
        <v>374085.52299999999</v>
      </c>
      <c r="Z44" s="11">
        <v>245798</v>
      </c>
      <c r="AA44" s="11">
        <v>317143</v>
      </c>
      <c r="AB44" s="11">
        <v>356314</v>
      </c>
      <c r="AC44" s="11">
        <v>510727.06</v>
      </c>
      <c r="AD44" s="11">
        <v>493969</v>
      </c>
      <c r="AE44" s="11">
        <v>510257</v>
      </c>
      <c r="AF44" s="11">
        <v>542930</v>
      </c>
      <c r="AG44" s="11">
        <v>512073.13</v>
      </c>
      <c r="AH44" s="11">
        <v>419647</v>
      </c>
      <c r="AI44" s="11">
        <v>432723</v>
      </c>
      <c r="AJ44" s="11">
        <v>548889</v>
      </c>
      <c r="AK44" s="11">
        <v>582505.53</v>
      </c>
      <c r="AL44" s="11">
        <v>507769</v>
      </c>
      <c r="AM44" s="11">
        <v>554946</v>
      </c>
      <c r="AN44" s="11">
        <v>658253</v>
      </c>
      <c r="AO44" s="11">
        <v>658144.69999999995</v>
      </c>
      <c r="AP44" s="11">
        <v>672032</v>
      </c>
      <c r="AQ44" s="11">
        <v>768521</v>
      </c>
      <c r="AR44" s="11">
        <v>777393</v>
      </c>
      <c r="AS44" s="11">
        <v>702478.43</v>
      </c>
      <c r="AT44" s="11">
        <v>709136</v>
      </c>
      <c r="AU44" s="11">
        <v>796599</v>
      </c>
      <c r="AV44" s="11">
        <v>878851</v>
      </c>
      <c r="AW44" s="11">
        <v>877756.59</v>
      </c>
      <c r="AX44" s="11">
        <v>781123</v>
      </c>
      <c r="AY44" s="11">
        <v>838978</v>
      </c>
      <c r="AZ44" s="16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1:68" ht="16.5" customHeight="1" x14ac:dyDescent="0.25">
      <c r="A45" s="11" t="s">
        <v>830</v>
      </c>
      <c r="B45" s="11">
        <v>9242229</v>
      </c>
      <c r="C45" s="11">
        <v>9443074</v>
      </c>
      <c r="D45" s="11">
        <v>9889239</v>
      </c>
      <c r="E45" s="11">
        <v>10211417.9</v>
      </c>
      <c r="F45" s="11">
        <v>10113170</v>
      </c>
      <c r="G45" s="11">
        <v>10031048</v>
      </c>
      <c r="H45" s="11">
        <v>10284096</v>
      </c>
      <c r="I45" s="11">
        <v>10773478.42</v>
      </c>
      <c r="J45" s="11">
        <v>10994923</v>
      </c>
      <c r="K45" s="11">
        <v>11815153</v>
      </c>
      <c r="L45" s="11">
        <v>12760420</v>
      </c>
      <c r="M45" s="11">
        <v>13442515.17</v>
      </c>
      <c r="N45" s="11">
        <v>14435930</v>
      </c>
      <c r="O45" s="11">
        <v>15252292</v>
      </c>
      <c r="P45" s="11">
        <v>16073327</v>
      </c>
      <c r="Q45" s="11">
        <v>16168934.41</v>
      </c>
      <c r="R45" s="11">
        <v>17041933</v>
      </c>
      <c r="S45" s="11">
        <v>17361612</v>
      </c>
      <c r="T45" s="11">
        <v>18682157</v>
      </c>
      <c r="U45" s="11">
        <v>19642066.524</v>
      </c>
      <c r="V45" s="11">
        <v>20777863</v>
      </c>
      <c r="W45" s="11">
        <v>22706332</v>
      </c>
      <c r="X45" s="11">
        <v>23790823</v>
      </c>
      <c r="Y45" s="11">
        <v>24584202.067000002</v>
      </c>
      <c r="Z45" s="11">
        <v>24880641</v>
      </c>
      <c r="AA45" s="11">
        <v>25430196</v>
      </c>
      <c r="AB45" s="11">
        <v>25180062</v>
      </c>
      <c r="AC45" s="11">
        <v>25342777.850000001</v>
      </c>
      <c r="AD45" s="11">
        <v>25466811</v>
      </c>
      <c r="AE45" s="11">
        <v>25836801</v>
      </c>
      <c r="AF45" s="11">
        <v>25476216</v>
      </c>
      <c r="AG45" s="11">
        <v>25902492.390000001</v>
      </c>
      <c r="AH45" s="11">
        <v>25958150</v>
      </c>
      <c r="AI45" s="11">
        <v>26583861</v>
      </c>
      <c r="AJ45" s="11">
        <v>27016704</v>
      </c>
      <c r="AK45" s="11">
        <v>27128198.640000001</v>
      </c>
      <c r="AL45" s="11">
        <v>27435215</v>
      </c>
      <c r="AM45" s="11">
        <v>28161732</v>
      </c>
      <c r="AN45" s="11">
        <v>28702641</v>
      </c>
      <c r="AO45" s="11">
        <v>29168282.879999999</v>
      </c>
      <c r="AP45" s="11">
        <v>29323940</v>
      </c>
      <c r="AQ45" s="11">
        <v>30176589</v>
      </c>
      <c r="AR45" s="11">
        <v>30666243</v>
      </c>
      <c r="AS45" s="11">
        <v>31131287.66</v>
      </c>
      <c r="AT45" s="11">
        <v>31983385</v>
      </c>
      <c r="AU45" s="11">
        <v>33581636</v>
      </c>
      <c r="AV45" s="11">
        <v>35089033</v>
      </c>
      <c r="AW45" s="11">
        <v>36391049.719999999</v>
      </c>
      <c r="AX45" s="11">
        <v>37235564</v>
      </c>
      <c r="AY45" s="11">
        <v>41210766</v>
      </c>
      <c r="AZ45" s="16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1:68" ht="16.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6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1:68" ht="16.5" customHeight="1" x14ac:dyDescent="0.25">
      <c r="A47" s="11" t="s">
        <v>831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6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1:68" ht="16.5" customHeight="1" x14ac:dyDescent="0.25">
      <c r="A48" s="11" t="s">
        <v>832</v>
      </c>
      <c r="B48" s="11">
        <v>1150000</v>
      </c>
      <c r="C48" s="11">
        <v>1150000</v>
      </c>
      <c r="D48" s="11">
        <v>1150000</v>
      </c>
      <c r="E48" s="11">
        <v>1150000</v>
      </c>
      <c r="F48" s="11">
        <v>1150000</v>
      </c>
      <c r="G48" s="11">
        <v>1150000</v>
      </c>
      <c r="H48" s="11">
        <v>1150000</v>
      </c>
      <c r="I48" s="11">
        <v>1150000</v>
      </c>
      <c r="J48" s="11">
        <v>1150000</v>
      </c>
      <c r="K48" s="11">
        <v>1150000</v>
      </c>
      <c r="L48" s="11">
        <v>1150000</v>
      </c>
      <c r="M48" s="11">
        <v>1150000</v>
      </c>
      <c r="N48" s="11">
        <v>1150000</v>
      </c>
      <c r="O48" s="11">
        <v>1150000</v>
      </c>
      <c r="P48" s="11">
        <v>1150000</v>
      </c>
      <c r="Q48" s="11">
        <v>1150000</v>
      </c>
      <c r="R48" s="11">
        <v>1150000</v>
      </c>
      <c r="S48" s="11">
        <v>1725000</v>
      </c>
      <c r="T48" s="11">
        <v>1725000</v>
      </c>
      <c r="U48" s="11">
        <v>1725000</v>
      </c>
      <c r="V48" s="11">
        <v>1725000</v>
      </c>
      <c r="W48" s="11">
        <v>1725000</v>
      </c>
      <c r="X48" s="11">
        <v>1725000</v>
      </c>
      <c r="Y48" s="11">
        <v>1725000</v>
      </c>
      <c r="Z48" s="11">
        <v>1725000</v>
      </c>
      <c r="AA48" s="11">
        <v>1759500</v>
      </c>
      <c r="AB48" s="11">
        <v>1759500</v>
      </c>
      <c r="AC48" s="11">
        <v>1759500</v>
      </c>
      <c r="AD48" s="11">
        <v>1759500</v>
      </c>
      <c r="AE48" s="11">
        <v>1759500</v>
      </c>
      <c r="AF48" s="11">
        <v>1759500</v>
      </c>
      <c r="AG48" s="11">
        <v>1759500</v>
      </c>
      <c r="AH48" s="11">
        <v>1759500</v>
      </c>
      <c r="AI48" s="11">
        <v>1759500</v>
      </c>
      <c r="AJ48" s="11">
        <v>1759500</v>
      </c>
      <c r="AK48" s="11">
        <v>1759500</v>
      </c>
      <c r="AL48" s="11">
        <v>1759500</v>
      </c>
      <c r="AM48" s="11">
        <v>1759500</v>
      </c>
      <c r="AN48" s="11">
        <v>1759500</v>
      </c>
      <c r="AO48" s="11">
        <v>1759500</v>
      </c>
      <c r="AP48" s="11">
        <v>1759500</v>
      </c>
      <c r="AQ48" s="11">
        <v>1759500</v>
      </c>
      <c r="AR48" s="11">
        <v>1759500</v>
      </c>
      <c r="AS48" s="11">
        <v>1759500</v>
      </c>
      <c r="AT48" s="11">
        <v>1759500</v>
      </c>
      <c r="AU48" s="11">
        <v>1759500</v>
      </c>
      <c r="AV48" s="11">
        <v>1759500</v>
      </c>
      <c r="AW48" s="11">
        <v>1759500</v>
      </c>
      <c r="AX48" s="11">
        <v>1759500</v>
      </c>
      <c r="AY48" s="11">
        <v>1759500</v>
      </c>
      <c r="AZ48" s="16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1:68" ht="16.5" customHeight="1" x14ac:dyDescent="0.25">
      <c r="A49" s="11" t="s">
        <v>833</v>
      </c>
      <c r="B49" s="11">
        <v>1150000</v>
      </c>
      <c r="C49" s="11">
        <v>1150000</v>
      </c>
      <c r="D49" s="11">
        <v>1150000</v>
      </c>
      <c r="E49" s="11">
        <v>1150000</v>
      </c>
      <c r="F49" s="11">
        <v>1150000</v>
      </c>
      <c r="G49" s="11">
        <v>1150000</v>
      </c>
      <c r="H49" s="11">
        <v>1150000</v>
      </c>
      <c r="I49" s="11">
        <v>1150000</v>
      </c>
      <c r="J49" s="11">
        <v>1150000</v>
      </c>
      <c r="K49" s="11">
        <v>1150000</v>
      </c>
      <c r="L49" s="11">
        <v>1150000</v>
      </c>
      <c r="M49" s="11">
        <v>1150000</v>
      </c>
      <c r="N49" s="11">
        <v>1150000</v>
      </c>
      <c r="O49" s="11">
        <v>1150000</v>
      </c>
      <c r="P49" s="11">
        <v>1150000</v>
      </c>
      <c r="Q49" s="11">
        <v>1150000</v>
      </c>
      <c r="R49" s="11">
        <v>1150000</v>
      </c>
      <c r="S49" s="11">
        <v>1725000</v>
      </c>
      <c r="T49" s="11">
        <v>1725000</v>
      </c>
      <c r="U49" s="11">
        <v>1725000</v>
      </c>
      <c r="V49" s="11">
        <v>1725000</v>
      </c>
      <c r="W49" s="11">
        <v>1725000</v>
      </c>
      <c r="X49" s="11">
        <v>1725000</v>
      </c>
      <c r="Y49" s="11">
        <v>1725000</v>
      </c>
      <c r="Z49" s="11">
        <v>1725000</v>
      </c>
      <c r="AA49" s="11">
        <v>1759500</v>
      </c>
      <c r="AB49" s="11">
        <v>1759500</v>
      </c>
      <c r="AC49" s="11">
        <v>1759500</v>
      </c>
      <c r="AD49" s="11">
        <v>1759500</v>
      </c>
      <c r="AE49" s="11">
        <v>1759500</v>
      </c>
      <c r="AF49" s="11">
        <v>1759500</v>
      </c>
      <c r="AG49" s="11">
        <v>1759500</v>
      </c>
      <c r="AH49" s="11">
        <v>1759500</v>
      </c>
      <c r="AI49" s="11">
        <v>1759500</v>
      </c>
      <c r="AJ49" s="11">
        <v>1759500</v>
      </c>
      <c r="AK49" s="11">
        <v>1759500</v>
      </c>
      <c r="AL49" s="11">
        <v>1759500</v>
      </c>
      <c r="AM49" s="11">
        <v>1759500</v>
      </c>
      <c r="AN49" s="11">
        <v>1759500</v>
      </c>
      <c r="AO49" s="11">
        <v>1759500</v>
      </c>
      <c r="AP49" s="11">
        <v>1759500</v>
      </c>
      <c r="AQ49" s="11">
        <v>1759500</v>
      </c>
      <c r="AR49" s="11">
        <v>1759500</v>
      </c>
      <c r="AS49" s="11">
        <v>1759500</v>
      </c>
      <c r="AT49" s="11">
        <v>1759500</v>
      </c>
      <c r="AU49" s="11">
        <v>1759500</v>
      </c>
      <c r="AV49" s="11">
        <v>1759500</v>
      </c>
      <c r="AW49" s="11">
        <v>1759500</v>
      </c>
      <c r="AX49" s="11">
        <v>1759500</v>
      </c>
      <c r="AY49" s="11">
        <v>1759500</v>
      </c>
      <c r="AZ49" s="16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1:68" ht="16.5" customHeight="1" x14ac:dyDescent="0.25">
      <c r="A50" s="11" t="s">
        <v>834</v>
      </c>
      <c r="B50" s="11">
        <v>1150000</v>
      </c>
      <c r="C50" s="11">
        <v>1150000</v>
      </c>
      <c r="D50" s="11">
        <v>1150000</v>
      </c>
      <c r="E50" s="11">
        <v>1150000</v>
      </c>
      <c r="F50" s="11">
        <v>1150000</v>
      </c>
      <c r="G50" s="11">
        <v>1150000</v>
      </c>
      <c r="H50" s="11">
        <v>1150000</v>
      </c>
      <c r="I50" s="11">
        <v>1150000</v>
      </c>
      <c r="J50" s="11">
        <v>1150000</v>
      </c>
      <c r="K50" s="11">
        <v>1150000</v>
      </c>
      <c r="L50" s="11">
        <v>1150000</v>
      </c>
      <c r="M50" s="11">
        <v>1150000</v>
      </c>
      <c r="N50" s="11">
        <v>1150000</v>
      </c>
      <c r="O50" s="11">
        <v>1150000</v>
      </c>
      <c r="P50" s="11">
        <v>1150000</v>
      </c>
      <c r="Q50" s="11">
        <v>1150000</v>
      </c>
      <c r="R50" s="11">
        <v>1150000</v>
      </c>
      <c r="S50" s="11">
        <v>1725000</v>
      </c>
      <c r="T50" s="11">
        <v>1725000</v>
      </c>
      <c r="U50" s="11">
        <v>1725000</v>
      </c>
      <c r="V50" s="11">
        <v>1725000</v>
      </c>
      <c r="W50" s="11">
        <v>1725000</v>
      </c>
      <c r="X50" s="11">
        <v>1725000</v>
      </c>
      <c r="Y50" s="11">
        <v>1725000</v>
      </c>
      <c r="Z50" s="11">
        <v>1725000</v>
      </c>
      <c r="AA50" s="11">
        <v>1759478</v>
      </c>
      <c r="AB50" s="11">
        <v>1759478</v>
      </c>
      <c r="AC50" s="11">
        <v>1759478.2</v>
      </c>
      <c r="AD50" s="11">
        <v>1759478</v>
      </c>
      <c r="AE50" s="11">
        <v>1759478</v>
      </c>
      <c r="AF50" s="11">
        <v>1759478</v>
      </c>
      <c r="AG50" s="11">
        <v>1759478.2</v>
      </c>
      <c r="AH50" s="11">
        <v>1759478</v>
      </c>
      <c r="AI50" s="11">
        <v>1759478</v>
      </c>
      <c r="AJ50" s="11">
        <v>1759478</v>
      </c>
      <c r="AK50" s="11">
        <v>1759478.2</v>
      </c>
      <c r="AL50" s="11">
        <v>1759478</v>
      </c>
      <c r="AM50" s="11">
        <v>1759478</v>
      </c>
      <c r="AN50" s="11">
        <v>1759478</v>
      </c>
      <c r="AO50" s="11">
        <v>1759478.2</v>
      </c>
      <c r="AP50" s="11">
        <v>1759478</v>
      </c>
      <c r="AQ50" s="11">
        <v>1759478</v>
      </c>
      <c r="AR50" s="11">
        <v>1759478</v>
      </c>
      <c r="AS50" s="11">
        <v>1759478.2</v>
      </c>
      <c r="AT50" s="11">
        <v>1759478</v>
      </c>
      <c r="AU50" s="11">
        <v>1759478</v>
      </c>
      <c r="AV50" s="11">
        <v>1759478</v>
      </c>
      <c r="AW50" s="11">
        <v>1759478.2</v>
      </c>
      <c r="AX50" s="11">
        <v>1759478</v>
      </c>
      <c r="AY50" s="11">
        <v>1759478</v>
      </c>
      <c r="AZ50" s="16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</row>
    <row r="51" spans="1:68" ht="16.5" customHeight="1" x14ac:dyDescent="0.25">
      <c r="A51" s="11" t="s">
        <v>833</v>
      </c>
      <c r="B51" s="11">
        <v>1150000</v>
      </c>
      <c r="C51" s="11">
        <v>1150000</v>
      </c>
      <c r="D51" s="11">
        <v>1150000</v>
      </c>
      <c r="E51" s="11">
        <v>1150000</v>
      </c>
      <c r="F51" s="11">
        <v>1150000</v>
      </c>
      <c r="G51" s="11">
        <v>1150000</v>
      </c>
      <c r="H51" s="11">
        <v>1150000</v>
      </c>
      <c r="I51" s="11">
        <v>1150000</v>
      </c>
      <c r="J51" s="11">
        <v>1150000</v>
      </c>
      <c r="K51" s="11">
        <v>1150000</v>
      </c>
      <c r="L51" s="11">
        <v>1150000</v>
      </c>
      <c r="M51" s="11">
        <v>1150000</v>
      </c>
      <c r="N51" s="11">
        <v>1150000</v>
      </c>
      <c r="O51" s="11">
        <v>1150000</v>
      </c>
      <c r="P51" s="11">
        <v>1150000</v>
      </c>
      <c r="Q51" s="11">
        <v>1150000</v>
      </c>
      <c r="R51" s="11">
        <v>1150000</v>
      </c>
      <c r="S51" s="11">
        <v>1725000</v>
      </c>
      <c r="T51" s="11">
        <v>1725000</v>
      </c>
      <c r="U51" s="11">
        <v>1725000</v>
      </c>
      <c r="V51" s="11">
        <v>1725000</v>
      </c>
      <c r="W51" s="11">
        <v>1725000</v>
      </c>
      <c r="X51" s="11">
        <v>1725000</v>
      </c>
      <c r="Y51" s="11">
        <v>1725000</v>
      </c>
      <c r="Z51" s="11">
        <v>1725000</v>
      </c>
      <c r="AA51" s="11">
        <v>1759478</v>
      </c>
      <c r="AB51" s="11">
        <v>1759478</v>
      </c>
      <c r="AC51" s="11">
        <v>1759478.2</v>
      </c>
      <c r="AD51" s="11">
        <v>1759478</v>
      </c>
      <c r="AE51" s="11">
        <v>1759478</v>
      </c>
      <c r="AF51" s="11">
        <v>1759478</v>
      </c>
      <c r="AG51" s="11">
        <v>1759478.2</v>
      </c>
      <c r="AH51" s="11">
        <v>1759478</v>
      </c>
      <c r="AI51" s="11">
        <v>1759478</v>
      </c>
      <c r="AJ51" s="11">
        <v>1759478</v>
      </c>
      <c r="AK51" s="11">
        <v>1759478.2</v>
      </c>
      <c r="AL51" s="11">
        <v>1759478</v>
      </c>
      <c r="AM51" s="11">
        <v>1759478</v>
      </c>
      <c r="AN51" s="11">
        <v>1759478</v>
      </c>
      <c r="AO51" s="11">
        <v>1759478.2</v>
      </c>
      <c r="AP51" s="11">
        <v>1759478</v>
      </c>
      <c r="AQ51" s="11">
        <v>1759478</v>
      </c>
      <c r="AR51" s="11">
        <v>1759478</v>
      </c>
      <c r="AS51" s="11">
        <v>1759478.2</v>
      </c>
      <c r="AT51" s="11">
        <v>1759478</v>
      </c>
      <c r="AU51" s="11">
        <v>1759478</v>
      </c>
      <c r="AV51" s="11">
        <v>1759478</v>
      </c>
      <c r="AW51" s="11">
        <v>1759478.2</v>
      </c>
      <c r="AX51" s="11">
        <v>1759478</v>
      </c>
      <c r="AY51" s="11">
        <v>1759478</v>
      </c>
      <c r="AZ51" s="16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1:68" ht="16.5" customHeight="1" x14ac:dyDescent="0.25">
      <c r="A52" s="11" t="s">
        <v>835</v>
      </c>
      <c r="B52" s="11">
        <v>141185</v>
      </c>
      <c r="C52" s="11">
        <v>141185</v>
      </c>
      <c r="D52" s="11">
        <v>141185</v>
      </c>
      <c r="E52" s="11">
        <v>141185.45000000001</v>
      </c>
      <c r="F52" s="11">
        <v>141185</v>
      </c>
      <c r="G52" s="11">
        <v>141185</v>
      </c>
      <c r="H52" s="11">
        <v>141185</v>
      </c>
      <c r="I52" s="11">
        <v>141185.45000000001</v>
      </c>
      <c r="J52" s="11">
        <v>141185</v>
      </c>
      <c r="K52" s="11">
        <v>141185</v>
      </c>
      <c r="L52" s="11">
        <v>141185</v>
      </c>
      <c r="M52" s="11">
        <v>141185.45000000001</v>
      </c>
      <c r="N52" s="11">
        <v>141185</v>
      </c>
      <c r="O52" s="11">
        <v>141185</v>
      </c>
      <c r="P52" s="11">
        <v>141185</v>
      </c>
      <c r="Q52" s="11">
        <v>141185.45000000001</v>
      </c>
      <c r="R52" s="11">
        <v>141185</v>
      </c>
      <c r="S52" s="11">
        <v>715416</v>
      </c>
      <c r="T52" s="11">
        <v>715416</v>
      </c>
      <c r="U52" s="11">
        <v>715415.69</v>
      </c>
      <c r="V52" s="11">
        <v>715416</v>
      </c>
      <c r="W52" s="11">
        <v>715416</v>
      </c>
      <c r="X52" s="11">
        <v>715416</v>
      </c>
      <c r="Y52" s="11">
        <v>715415.69</v>
      </c>
      <c r="Z52" s="11">
        <v>715416</v>
      </c>
      <c r="AA52" s="11">
        <v>715416</v>
      </c>
      <c r="AB52" s="11">
        <v>715416</v>
      </c>
      <c r="AC52" s="11">
        <v>715415.69</v>
      </c>
      <c r="AD52" s="11">
        <v>715416</v>
      </c>
      <c r="AE52" s="11">
        <v>715416</v>
      </c>
      <c r="AF52" s="11">
        <v>715416</v>
      </c>
      <c r="AG52" s="11">
        <v>715415.69</v>
      </c>
      <c r="AH52" s="11">
        <v>715416</v>
      </c>
      <c r="AI52" s="11">
        <v>715416</v>
      </c>
      <c r="AJ52" s="11">
        <v>715416</v>
      </c>
      <c r="AK52" s="11">
        <v>715415.69</v>
      </c>
      <c r="AL52" s="11">
        <v>715416</v>
      </c>
      <c r="AM52" s="11">
        <v>715416</v>
      </c>
      <c r="AN52" s="11">
        <v>715416</v>
      </c>
      <c r="AO52" s="11">
        <v>715415.69</v>
      </c>
      <c r="AP52" s="11">
        <v>715416</v>
      </c>
      <c r="AQ52" s="11">
        <v>715416</v>
      </c>
      <c r="AR52" s="11">
        <v>715416</v>
      </c>
      <c r="AS52" s="11">
        <v>715415.69</v>
      </c>
      <c r="AT52" s="11">
        <v>715416</v>
      </c>
      <c r="AU52" s="11">
        <v>715416</v>
      </c>
      <c r="AV52" s="11">
        <v>715416</v>
      </c>
      <c r="AW52" s="11">
        <v>715415.69</v>
      </c>
      <c r="AX52" s="11">
        <v>715416</v>
      </c>
      <c r="AY52" s="11">
        <v>715416</v>
      </c>
      <c r="AZ52" s="16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</row>
    <row r="53" spans="1:68" ht="16.5" customHeight="1" x14ac:dyDescent="0.25">
      <c r="A53" s="11" t="s">
        <v>833</v>
      </c>
      <c r="B53" s="11">
        <v>141185</v>
      </c>
      <c r="C53" s="11">
        <v>141185</v>
      </c>
      <c r="D53" s="11">
        <v>141185</v>
      </c>
      <c r="E53" s="11">
        <v>141185.45000000001</v>
      </c>
      <c r="F53" s="11">
        <v>141185</v>
      </c>
      <c r="G53" s="11">
        <v>141185</v>
      </c>
      <c r="H53" s="11">
        <v>141185</v>
      </c>
      <c r="I53" s="11">
        <v>141185.45000000001</v>
      </c>
      <c r="J53" s="11">
        <v>141185</v>
      </c>
      <c r="K53" s="11">
        <v>141185</v>
      </c>
      <c r="L53" s="11">
        <v>141185</v>
      </c>
      <c r="M53" s="11">
        <v>141185.45000000001</v>
      </c>
      <c r="N53" s="11">
        <v>141185</v>
      </c>
      <c r="O53" s="11">
        <v>141185</v>
      </c>
      <c r="P53" s="11">
        <v>141185</v>
      </c>
      <c r="Q53" s="11">
        <v>141185.45000000001</v>
      </c>
      <c r="R53" s="11">
        <v>141185</v>
      </c>
      <c r="S53" s="11">
        <v>715416</v>
      </c>
      <c r="T53" s="11">
        <v>715416</v>
      </c>
      <c r="U53" s="11">
        <v>715415.69</v>
      </c>
      <c r="V53" s="11">
        <v>715416</v>
      </c>
      <c r="W53" s="11">
        <v>715416</v>
      </c>
      <c r="X53" s="11">
        <v>715416</v>
      </c>
      <c r="Y53" s="11">
        <v>715415.69</v>
      </c>
      <c r="Z53" s="11">
        <v>715416</v>
      </c>
      <c r="AA53" s="11">
        <v>715416</v>
      </c>
      <c r="AB53" s="11">
        <v>715416</v>
      </c>
      <c r="AC53" s="11">
        <v>715415.69</v>
      </c>
      <c r="AD53" s="11">
        <v>715416</v>
      </c>
      <c r="AE53" s="11">
        <v>715416</v>
      </c>
      <c r="AF53" s="11">
        <v>715416</v>
      </c>
      <c r="AG53" s="11">
        <v>715415.69</v>
      </c>
      <c r="AH53" s="11">
        <v>715416</v>
      </c>
      <c r="AI53" s="11">
        <v>715416</v>
      </c>
      <c r="AJ53" s="11">
        <v>715416</v>
      </c>
      <c r="AK53" s="11">
        <v>715415.69</v>
      </c>
      <c r="AL53" s="11">
        <v>715416</v>
      </c>
      <c r="AM53" s="11">
        <v>715416</v>
      </c>
      <c r="AN53" s="11">
        <v>715416</v>
      </c>
      <c r="AO53" s="11">
        <v>715415.69</v>
      </c>
      <c r="AP53" s="11">
        <v>715416</v>
      </c>
      <c r="AQ53" s="11">
        <v>715416</v>
      </c>
      <c r="AR53" s="11">
        <v>715416</v>
      </c>
      <c r="AS53" s="11">
        <v>715415.69</v>
      </c>
      <c r="AT53" s="11">
        <v>715416</v>
      </c>
      <c r="AU53" s="11">
        <v>715416</v>
      </c>
      <c r="AV53" s="11">
        <v>715416</v>
      </c>
      <c r="AW53" s="11">
        <v>715415.69</v>
      </c>
      <c r="AX53" s="11">
        <v>715416</v>
      </c>
      <c r="AY53" s="11">
        <v>715416</v>
      </c>
      <c r="AZ53" s="16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</row>
    <row r="54" spans="1:68" ht="16.5" customHeight="1" x14ac:dyDescent="0.25">
      <c r="A54" s="11" t="s">
        <v>836</v>
      </c>
      <c r="B54" s="11">
        <v>429283</v>
      </c>
      <c r="C54" s="11">
        <v>360961</v>
      </c>
      <c r="D54" s="11">
        <v>411056</v>
      </c>
      <c r="E54" s="11">
        <v>430912.61</v>
      </c>
      <c r="F54" s="11">
        <v>470628</v>
      </c>
      <c r="G54" s="11">
        <v>395226</v>
      </c>
      <c r="H54" s="11">
        <v>446665</v>
      </c>
      <c r="I54" s="11">
        <v>500344.08</v>
      </c>
      <c r="J54" s="11">
        <v>574507</v>
      </c>
      <c r="K54" s="11">
        <v>507155</v>
      </c>
      <c r="L54" s="11">
        <v>579858</v>
      </c>
      <c r="M54" s="11">
        <v>656963.06999999995</v>
      </c>
      <c r="N54" s="11">
        <v>699248</v>
      </c>
      <c r="O54" s="11">
        <v>579301</v>
      </c>
      <c r="P54" s="11">
        <v>670953</v>
      </c>
      <c r="Q54" s="11">
        <v>750574.87</v>
      </c>
      <c r="R54" s="11">
        <v>845798</v>
      </c>
      <c r="S54" s="11">
        <v>726559</v>
      </c>
      <c r="T54" s="11">
        <v>863703</v>
      </c>
      <c r="U54" s="11">
        <v>1008928.525</v>
      </c>
      <c r="V54" s="11">
        <v>1207177</v>
      </c>
      <c r="W54" s="11">
        <v>1024857</v>
      </c>
      <c r="X54" s="11">
        <v>1188176</v>
      </c>
      <c r="Y54" s="11">
        <v>1351809.2080000001</v>
      </c>
      <c r="Z54" s="11">
        <v>1507985</v>
      </c>
      <c r="AA54" s="11">
        <v>1297491</v>
      </c>
      <c r="AB54" s="11">
        <v>1467474</v>
      </c>
      <c r="AC54" s="11">
        <v>1643543.71</v>
      </c>
      <c r="AD54" s="11">
        <v>1812443</v>
      </c>
      <c r="AE54" s="11">
        <v>1526350</v>
      </c>
      <c r="AF54" s="11">
        <v>1702851</v>
      </c>
      <c r="AG54" s="11">
        <v>1867905.05</v>
      </c>
      <c r="AH54" s="11">
        <v>2039964</v>
      </c>
      <c r="AI54" s="11">
        <v>1748366</v>
      </c>
      <c r="AJ54" s="11">
        <v>1937952</v>
      </c>
      <c r="AK54" s="11">
        <v>2099258.61</v>
      </c>
      <c r="AL54" s="11">
        <v>2274824</v>
      </c>
      <c r="AM54" s="11">
        <v>1966897</v>
      </c>
      <c r="AN54" s="11">
        <v>2162494</v>
      </c>
      <c r="AO54" s="11">
        <v>2351823.64</v>
      </c>
      <c r="AP54" s="11">
        <v>2531505</v>
      </c>
      <c r="AQ54" s="11">
        <v>2203379</v>
      </c>
      <c r="AR54" s="11">
        <v>2425310</v>
      </c>
      <c r="AS54" s="11">
        <v>2641814.0499999998</v>
      </c>
      <c r="AT54" s="11">
        <v>2837275</v>
      </c>
      <c r="AU54" s="11">
        <v>2478750</v>
      </c>
      <c r="AV54" s="11">
        <v>2704117</v>
      </c>
      <c r="AW54" s="11">
        <v>2944876.3509999998</v>
      </c>
      <c r="AX54" s="11">
        <v>3132197</v>
      </c>
      <c r="AY54" s="11">
        <v>2757290</v>
      </c>
      <c r="AZ54" s="16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</row>
    <row r="55" spans="1:68" ht="16.5" customHeight="1" x14ac:dyDescent="0.25">
      <c r="A55" s="11" t="s">
        <v>837</v>
      </c>
      <c r="B55" s="11">
        <v>28369</v>
      </c>
      <c r="C55" s="11">
        <v>28369</v>
      </c>
      <c r="D55" s="11">
        <v>28369</v>
      </c>
      <c r="E55" s="11">
        <v>38059.160000000003</v>
      </c>
      <c r="F55" s="11">
        <v>38059</v>
      </c>
      <c r="G55" s="11">
        <v>38059</v>
      </c>
      <c r="H55" s="11">
        <v>38059</v>
      </c>
      <c r="I55" s="11">
        <v>47349.73</v>
      </c>
      <c r="J55" s="11">
        <v>47350</v>
      </c>
      <c r="K55" s="11">
        <v>47350</v>
      </c>
      <c r="L55" s="11">
        <v>47350</v>
      </c>
      <c r="M55" s="11">
        <v>61251.13</v>
      </c>
      <c r="N55" s="11">
        <v>61251</v>
      </c>
      <c r="O55" s="11">
        <v>61251</v>
      </c>
      <c r="P55" s="11">
        <v>61251</v>
      </c>
      <c r="Q55" s="11">
        <v>76702.710000000006</v>
      </c>
      <c r="R55" s="11">
        <v>76703</v>
      </c>
      <c r="S55" s="11">
        <v>76703</v>
      </c>
      <c r="T55" s="11">
        <v>76703</v>
      </c>
      <c r="U55" s="11">
        <v>99900.634999999995</v>
      </c>
      <c r="V55" s="11">
        <v>99901</v>
      </c>
      <c r="W55" s="11">
        <v>99901</v>
      </c>
      <c r="X55" s="11">
        <v>99901</v>
      </c>
      <c r="Y55" s="11">
        <v>130629.164</v>
      </c>
      <c r="Z55" s="11">
        <v>130629</v>
      </c>
      <c r="AA55" s="11">
        <v>130629</v>
      </c>
      <c r="AB55" s="11">
        <v>130629</v>
      </c>
      <c r="AC55" s="11">
        <v>162969.85999999999</v>
      </c>
      <c r="AD55" s="11">
        <v>162970</v>
      </c>
      <c r="AE55" s="11">
        <v>162970</v>
      </c>
      <c r="AF55" s="11">
        <v>162970</v>
      </c>
      <c r="AG55" s="11">
        <v>176000</v>
      </c>
      <c r="AH55" s="11">
        <v>176000</v>
      </c>
      <c r="AI55" s="11">
        <v>176000</v>
      </c>
      <c r="AJ55" s="11">
        <v>176000</v>
      </c>
      <c r="AK55" s="11">
        <v>176000</v>
      </c>
      <c r="AL55" s="11">
        <v>176000</v>
      </c>
      <c r="AM55" s="11">
        <v>176000</v>
      </c>
      <c r="AN55" s="11">
        <v>176000</v>
      </c>
      <c r="AO55" s="11">
        <v>176000</v>
      </c>
      <c r="AP55" s="11">
        <v>176000</v>
      </c>
      <c r="AQ55" s="11">
        <v>176000</v>
      </c>
      <c r="AR55" s="11">
        <v>176000</v>
      </c>
      <c r="AS55" s="11">
        <v>176000</v>
      </c>
      <c r="AT55" s="11">
        <v>176000</v>
      </c>
      <c r="AU55" s="11">
        <v>176000</v>
      </c>
      <c r="AV55" s="11">
        <v>176000</v>
      </c>
      <c r="AW55" s="11">
        <v>176000</v>
      </c>
      <c r="AX55" s="11">
        <v>176000</v>
      </c>
      <c r="AY55" s="11">
        <v>176000</v>
      </c>
      <c r="AZ55" s="16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</row>
    <row r="56" spans="1:68" ht="16.5" customHeight="1" x14ac:dyDescent="0.25">
      <c r="A56" s="11" t="s">
        <v>838</v>
      </c>
      <c r="B56" s="11">
        <v>28369</v>
      </c>
      <c r="C56" s="11">
        <v>28369</v>
      </c>
      <c r="D56" s="11">
        <v>28369</v>
      </c>
      <c r="E56" s="11">
        <v>38059.160000000003</v>
      </c>
      <c r="F56" s="11">
        <v>38059</v>
      </c>
      <c r="G56" s="11">
        <v>38059</v>
      </c>
      <c r="H56" s="11">
        <v>38059</v>
      </c>
      <c r="I56" s="11">
        <v>47349.73</v>
      </c>
      <c r="J56" s="11">
        <v>47350</v>
      </c>
      <c r="K56" s="11">
        <v>47350</v>
      </c>
      <c r="L56" s="11">
        <v>47350</v>
      </c>
      <c r="M56" s="11">
        <v>61251.13</v>
      </c>
      <c r="N56" s="11">
        <v>61251</v>
      </c>
      <c r="O56" s="11">
        <v>61251</v>
      </c>
      <c r="P56" s="11">
        <v>61251</v>
      </c>
      <c r="Q56" s="11">
        <v>76702.710000000006</v>
      </c>
      <c r="R56" s="11">
        <v>76703</v>
      </c>
      <c r="S56" s="11">
        <v>76703</v>
      </c>
      <c r="T56" s="11">
        <v>76703</v>
      </c>
      <c r="U56" s="11">
        <v>99900.634999999995</v>
      </c>
      <c r="V56" s="11">
        <v>99901</v>
      </c>
      <c r="W56" s="11">
        <v>99901</v>
      </c>
      <c r="X56" s="11">
        <v>99901</v>
      </c>
      <c r="Y56" s="11">
        <v>130629.164</v>
      </c>
      <c r="Z56" s="11">
        <v>130629</v>
      </c>
      <c r="AA56" s="11">
        <v>130629</v>
      </c>
      <c r="AB56" s="11">
        <v>130629</v>
      </c>
      <c r="AC56" s="11">
        <v>162969.85999999999</v>
      </c>
      <c r="AD56" s="11">
        <v>162970</v>
      </c>
      <c r="AE56" s="11">
        <v>162970</v>
      </c>
      <c r="AF56" s="11">
        <v>162970</v>
      </c>
      <c r="AG56" s="11">
        <v>176000</v>
      </c>
      <c r="AH56" s="11">
        <v>176000</v>
      </c>
      <c r="AI56" s="11">
        <v>176000</v>
      </c>
      <c r="AJ56" s="11">
        <v>176000</v>
      </c>
      <c r="AK56" s="11">
        <v>176000</v>
      </c>
      <c r="AL56" s="11">
        <v>176000</v>
      </c>
      <c r="AM56" s="11">
        <v>176000</v>
      </c>
      <c r="AN56" s="11">
        <v>176000</v>
      </c>
      <c r="AO56" s="11">
        <v>176000</v>
      </c>
      <c r="AP56" s="11">
        <v>176000</v>
      </c>
      <c r="AQ56" s="11">
        <v>176000</v>
      </c>
      <c r="AR56" s="11">
        <v>176000</v>
      </c>
      <c r="AS56" s="11">
        <v>176000</v>
      </c>
      <c r="AT56" s="11">
        <v>176000</v>
      </c>
      <c r="AU56" s="11">
        <v>176000</v>
      </c>
      <c r="AV56" s="11">
        <v>176000</v>
      </c>
      <c r="AW56" s="11">
        <v>176000</v>
      </c>
      <c r="AX56" s="11">
        <v>176000</v>
      </c>
      <c r="AY56" s="11">
        <v>176000</v>
      </c>
      <c r="AZ56" s="16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</row>
    <row r="57" spans="1:68" ht="16.5" customHeight="1" x14ac:dyDescent="0.25">
      <c r="A57" s="11" t="s">
        <v>839</v>
      </c>
      <c r="B57" s="11">
        <v>400914</v>
      </c>
      <c r="C57" s="11">
        <v>332592</v>
      </c>
      <c r="D57" s="11">
        <v>382687</v>
      </c>
      <c r="E57" s="11">
        <v>392853.45</v>
      </c>
      <c r="F57" s="11">
        <v>432569</v>
      </c>
      <c r="G57" s="11">
        <v>357167</v>
      </c>
      <c r="H57" s="11">
        <v>408606</v>
      </c>
      <c r="I57" s="11">
        <v>452994.36</v>
      </c>
      <c r="J57" s="11">
        <v>527157</v>
      </c>
      <c r="K57" s="11">
        <v>459805</v>
      </c>
      <c r="L57" s="11">
        <v>532508</v>
      </c>
      <c r="M57" s="11">
        <v>595711.93999999994</v>
      </c>
      <c r="N57" s="11">
        <v>637997</v>
      </c>
      <c r="O57" s="11">
        <v>518050</v>
      </c>
      <c r="P57" s="11">
        <v>609702</v>
      </c>
      <c r="Q57" s="11">
        <v>673872.16</v>
      </c>
      <c r="R57" s="11">
        <v>769095</v>
      </c>
      <c r="S57" s="11">
        <v>649856</v>
      </c>
      <c r="T57" s="11">
        <v>787000</v>
      </c>
      <c r="U57" s="11">
        <v>909027.89</v>
      </c>
      <c r="V57" s="11">
        <v>1107276</v>
      </c>
      <c r="W57" s="11">
        <v>924956</v>
      </c>
      <c r="X57" s="11">
        <v>1088275</v>
      </c>
      <c r="Y57" s="11">
        <v>1221180.044</v>
      </c>
      <c r="Z57" s="11">
        <v>1377356</v>
      </c>
      <c r="AA57" s="11">
        <v>1166862</v>
      </c>
      <c r="AB57" s="11">
        <v>1336845</v>
      </c>
      <c r="AC57" s="11">
        <v>1480573.85</v>
      </c>
      <c r="AD57" s="11">
        <v>1649473</v>
      </c>
      <c r="AE57" s="11">
        <v>1363380</v>
      </c>
      <c r="AF57" s="11">
        <v>1539881</v>
      </c>
      <c r="AG57" s="11">
        <v>1691905.05</v>
      </c>
      <c r="AH57" s="11">
        <v>1863964</v>
      </c>
      <c r="AI57" s="11">
        <v>1572366</v>
      </c>
      <c r="AJ57" s="11">
        <v>1761952</v>
      </c>
      <c r="AK57" s="11">
        <v>1923258.61</v>
      </c>
      <c r="AL57" s="11">
        <v>2098824</v>
      </c>
      <c r="AM57" s="11">
        <v>1790897</v>
      </c>
      <c r="AN57" s="11">
        <v>1986494</v>
      </c>
      <c r="AO57" s="11">
        <v>2175823.64</v>
      </c>
      <c r="AP57" s="11">
        <v>2355505</v>
      </c>
      <c r="AQ57" s="11">
        <v>2027379</v>
      </c>
      <c r="AR57" s="11">
        <v>2249310</v>
      </c>
      <c r="AS57" s="11">
        <v>2465814.0499999998</v>
      </c>
      <c r="AT57" s="11">
        <v>2661275</v>
      </c>
      <c r="AU57" s="11">
        <v>2302750</v>
      </c>
      <c r="AV57" s="11">
        <v>2528117</v>
      </c>
      <c r="AW57" s="11">
        <v>2768876.3509999998</v>
      </c>
      <c r="AX57" s="11">
        <v>2956197</v>
      </c>
      <c r="AY57" s="11">
        <v>2581290</v>
      </c>
      <c r="AZ57" s="16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</row>
    <row r="58" spans="1:68" ht="16.5" customHeight="1" x14ac:dyDescent="0.25">
      <c r="A58" s="11" t="s">
        <v>840</v>
      </c>
      <c r="B58" s="11">
        <v>4188</v>
      </c>
      <c r="C58" s="11">
        <v>4188</v>
      </c>
      <c r="D58" s="11">
        <v>4188</v>
      </c>
      <c r="E58" s="11">
        <v>4188</v>
      </c>
      <c r="F58" s="11">
        <v>4188</v>
      </c>
      <c r="G58" s="11">
        <v>4188</v>
      </c>
      <c r="H58" s="11">
        <v>4188</v>
      </c>
      <c r="I58" s="11">
        <v>4188</v>
      </c>
      <c r="J58" s="11">
        <v>4188</v>
      </c>
      <c r="K58" s="11">
        <v>4188</v>
      </c>
      <c r="L58" s="11">
        <v>4188</v>
      </c>
      <c r="M58" s="11">
        <v>4188</v>
      </c>
      <c r="N58" s="11">
        <v>4188</v>
      </c>
      <c r="O58" s="11">
        <v>4188</v>
      </c>
      <c r="P58" s="11">
        <v>4188</v>
      </c>
      <c r="Q58" s="11">
        <v>4188</v>
      </c>
      <c r="R58" s="11">
        <v>4188</v>
      </c>
      <c r="S58" s="11">
        <v>4188</v>
      </c>
      <c r="T58" s="11">
        <v>4188</v>
      </c>
      <c r="U58" s="11">
        <v>4188.0029999999997</v>
      </c>
      <c r="V58" s="11">
        <v>4188</v>
      </c>
      <c r="W58" s="11">
        <v>4188</v>
      </c>
      <c r="X58" s="11">
        <v>4188</v>
      </c>
      <c r="Y58" s="11">
        <v>4188.0029999999997</v>
      </c>
      <c r="Z58" s="11">
        <v>4188</v>
      </c>
      <c r="AA58" s="11">
        <v>4188</v>
      </c>
      <c r="AB58" s="11">
        <v>4188</v>
      </c>
      <c r="AC58" s="11">
        <v>4188</v>
      </c>
      <c r="AD58" s="11">
        <v>4188</v>
      </c>
      <c r="AE58" s="11">
        <v>4188</v>
      </c>
      <c r="AF58" s="11">
        <v>4188</v>
      </c>
      <c r="AG58" s="11">
        <v>4188</v>
      </c>
      <c r="AH58" s="11">
        <v>4188</v>
      </c>
      <c r="AI58" s="11">
        <v>4188</v>
      </c>
      <c r="AJ58" s="11">
        <v>4188</v>
      </c>
      <c r="AK58" s="11">
        <v>4188</v>
      </c>
      <c r="AL58" s="11">
        <v>4188</v>
      </c>
      <c r="AM58" s="11">
        <v>4188</v>
      </c>
      <c r="AN58" s="11">
        <v>4188</v>
      </c>
      <c r="AO58" s="11">
        <v>4188</v>
      </c>
      <c r="AP58" s="11">
        <v>4188</v>
      </c>
      <c r="AQ58" s="11">
        <v>4188</v>
      </c>
      <c r="AR58" s="11">
        <v>4188</v>
      </c>
      <c r="AS58" s="11">
        <v>4188</v>
      </c>
      <c r="AT58" s="11">
        <v>4188</v>
      </c>
      <c r="AU58" s="11">
        <v>4188</v>
      </c>
      <c r="AV58" s="11">
        <v>4188</v>
      </c>
      <c r="AW58" s="11">
        <v>4188.0029999999997</v>
      </c>
      <c r="AX58" s="11">
        <v>4188</v>
      </c>
      <c r="AY58" s="11">
        <v>4188</v>
      </c>
      <c r="AZ58" s="16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</row>
    <row r="59" spans="1:68" ht="16.5" customHeight="1" x14ac:dyDescent="0.25">
      <c r="A59" s="11" t="s">
        <v>841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4188</v>
      </c>
      <c r="P59" s="11">
        <v>4188</v>
      </c>
      <c r="Q59" s="11">
        <v>4188</v>
      </c>
      <c r="R59" s="11">
        <v>4188</v>
      </c>
      <c r="S59" s="11">
        <v>4188</v>
      </c>
      <c r="T59" s="11">
        <v>4188</v>
      </c>
      <c r="U59" s="11">
        <v>4188.0029999999997</v>
      </c>
      <c r="V59" s="11">
        <v>4188</v>
      </c>
      <c r="W59" s="11">
        <v>4188</v>
      </c>
      <c r="X59" s="11">
        <v>4188</v>
      </c>
      <c r="Y59" s="11">
        <v>0</v>
      </c>
      <c r="Z59" s="11">
        <v>4188</v>
      </c>
      <c r="AA59" s="11">
        <v>4188</v>
      </c>
      <c r="AB59" s="11">
        <v>0</v>
      </c>
      <c r="AC59" s="11">
        <v>4188</v>
      </c>
      <c r="AD59" s="11">
        <v>4188</v>
      </c>
      <c r="AE59" s="11">
        <v>4188</v>
      </c>
      <c r="AF59" s="11">
        <v>4188</v>
      </c>
      <c r="AG59" s="11">
        <v>4188</v>
      </c>
      <c r="AH59" s="11">
        <v>4188</v>
      </c>
      <c r="AI59" s="11">
        <v>4188</v>
      </c>
      <c r="AJ59" s="11">
        <v>4188</v>
      </c>
      <c r="AK59" s="11">
        <v>4188</v>
      </c>
      <c r="AL59" s="11">
        <v>0</v>
      </c>
      <c r="AM59" s="11">
        <v>0</v>
      </c>
      <c r="AN59" s="11">
        <v>4188</v>
      </c>
      <c r="AO59" s="11">
        <v>0</v>
      </c>
      <c r="AP59" s="11">
        <v>4188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6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</row>
    <row r="60" spans="1:68" ht="16.5" customHeight="1" x14ac:dyDescent="0.25">
      <c r="A60" s="11" t="s">
        <v>842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4188</v>
      </c>
      <c r="R60" s="11">
        <v>4188</v>
      </c>
      <c r="S60" s="11">
        <v>4188</v>
      </c>
      <c r="T60" s="11">
        <v>4188</v>
      </c>
      <c r="U60" s="11">
        <v>4188.0029999999997</v>
      </c>
      <c r="V60" s="11">
        <v>4188</v>
      </c>
      <c r="W60" s="11">
        <v>4188</v>
      </c>
      <c r="X60" s="11">
        <v>4188</v>
      </c>
      <c r="Y60" s="11">
        <v>0</v>
      </c>
      <c r="Z60" s="11">
        <v>4188</v>
      </c>
      <c r="AA60" s="11">
        <v>4188</v>
      </c>
      <c r="AB60" s="11">
        <v>0</v>
      </c>
      <c r="AC60" s="11">
        <v>4188</v>
      </c>
      <c r="AD60" s="11">
        <v>4188</v>
      </c>
      <c r="AE60" s="11">
        <v>4188</v>
      </c>
      <c r="AF60" s="11">
        <v>4188</v>
      </c>
      <c r="AG60" s="11">
        <v>4188</v>
      </c>
      <c r="AH60" s="11">
        <v>4188</v>
      </c>
      <c r="AI60" s="11">
        <v>4188</v>
      </c>
      <c r="AJ60" s="11">
        <v>4188</v>
      </c>
      <c r="AK60" s="11">
        <v>4188</v>
      </c>
      <c r="AL60" s="11">
        <v>0</v>
      </c>
      <c r="AM60" s="11">
        <v>0</v>
      </c>
      <c r="AN60" s="11">
        <v>4188</v>
      </c>
      <c r="AO60" s="11">
        <v>0</v>
      </c>
      <c r="AP60" s="11">
        <v>4188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6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</row>
    <row r="61" spans="1:68" ht="16.5" customHeight="1" x14ac:dyDescent="0.25">
      <c r="A61" s="11" t="s">
        <v>843</v>
      </c>
      <c r="B61" s="11">
        <v>4188</v>
      </c>
      <c r="C61" s="11">
        <v>4188</v>
      </c>
      <c r="D61" s="11">
        <v>4188</v>
      </c>
      <c r="E61" s="11">
        <v>4188</v>
      </c>
      <c r="F61" s="11">
        <v>4188</v>
      </c>
      <c r="G61" s="11">
        <v>4188</v>
      </c>
      <c r="H61" s="11">
        <v>4188</v>
      </c>
      <c r="I61" s="11">
        <v>4188</v>
      </c>
      <c r="J61" s="11">
        <v>4188</v>
      </c>
      <c r="K61" s="11">
        <v>4188</v>
      </c>
      <c r="L61" s="11">
        <v>4188</v>
      </c>
      <c r="M61" s="11">
        <v>4188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4188.0029999999997</v>
      </c>
      <c r="Z61" s="11">
        <v>0</v>
      </c>
      <c r="AA61" s="11">
        <v>0</v>
      </c>
      <c r="AB61" s="11">
        <v>4188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4188</v>
      </c>
      <c r="AM61" s="11">
        <v>4188</v>
      </c>
      <c r="AN61" s="11">
        <v>0</v>
      </c>
      <c r="AO61" s="11">
        <v>4188</v>
      </c>
      <c r="AP61" s="11">
        <v>0</v>
      </c>
      <c r="AQ61" s="11">
        <v>4188</v>
      </c>
      <c r="AR61" s="11">
        <v>4188</v>
      </c>
      <c r="AS61" s="11">
        <v>4188</v>
      </c>
      <c r="AT61" s="11">
        <v>4188</v>
      </c>
      <c r="AU61" s="11">
        <v>4188</v>
      </c>
      <c r="AV61" s="11">
        <v>4188</v>
      </c>
      <c r="AW61" s="11">
        <v>4188.0029999999997</v>
      </c>
      <c r="AX61" s="11">
        <v>4188</v>
      </c>
      <c r="AY61" s="11">
        <v>4188</v>
      </c>
      <c r="AZ61" s="16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</row>
    <row r="62" spans="1:68" ht="16.5" customHeight="1" x14ac:dyDescent="0.25">
      <c r="A62" s="11" t="s">
        <v>844</v>
      </c>
      <c r="B62" s="11">
        <v>1724656</v>
      </c>
      <c r="C62" s="11">
        <v>1656334</v>
      </c>
      <c r="D62" s="11">
        <v>1706429</v>
      </c>
      <c r="E62" s="11">
        <v>1726286.06</v>
      </c>
      <c r="F62" s="11">
        <v>1766001</v>
      </c>
      <c r="G62" s="11">
        <v>1690599</v>
      </c>
      <c r="H62" s="11">
        <v>1742038</v>
      </c>
      <c r="I62" s="11">
        <v>1795717.53</v>
      </c>
      <c r="J62" s="11">
        <v>1869880</v>
      </c>
      <c r="K62" s="11">
        <v>1802528</v>
      </c>
      <c r="L62" s="11">
        <v>1875231</v>
      </c>
      <c r="M62" s="11">
        <v>1952336.52</v>
      </c>
      <c r="N62" s="11">
        <v>1994621</v>
      </c>
      <c r="O62" s="11">
        <v>1874674</v>
      </c>
      <c r="P62" s="11">
        <v>1966326</v>
      </c>
      <c r="Q62" s="11">
        <v>2045948.32</v>
      </c>
      <c r="R62" s="11">
        <v>2141171</v>
      </c>
      <c r="S62" s="11">
        <v>3171163</v>
      </c>
      <c r="T62" s="11">
        <v>3308307</v>
      </c>
      <c r="U62" s="11">
        <v>3453532.2179999999</v>
      </c>
      <c r="V62" s="11">
        <v>3651781</v>
      </c>
      <c r="W62" s="11">
        <v>3469461</v>
      </c>
      <c r="X62" s="11">
        <v>3632780</v>
      </c>
      <c r="Y62" s="11">
        <v>3796412.9010000001</v>
      </c>
      <c r="Z62" s="11">
        <v>3952589</v>
      </c>
      <c r="AA62" s="11">
        <v>3776573</v>
      </c>
      <c r="AB62" s="11">
        <v>3946556</v>
      </c>
      <c r="AC62" s="11">
        <v>4122625.61</v>
      </c>
      <c r="AD62" s="11">
        <v>4291525</v>
      </c>
      <c r="AE62" s="11">
        <v>4005432</v>
      </c>
      <c r="AF62" s="11">
        <v>4181933</v>
      </c>
      <c r="AG62" s="11">
        <v>4346986.9400000004</v>
      </c>
      <c r="AH62" s="11">
        <v>4519046</v>
      </c>
      <c r="AI62" s="11">
        <v>4227448</v>
      </c>
      <c r="AJ62" s="11">
        <v>4417034</v>
      </c>
      <c r="AK62" s="11">
        <v>4578340.51</v>
      </c>
      <c r="AL62" s="11">
        <v>4753906</v>
      </c>
      <c r="AM62" s="11">
        <v>4445979</v>
      </c>
      <c r="AN62" s="11">
        <v>4641576</v>
      </c>
      <c r="AO62" s="11">
        <v>4830905.53</v>
      </c>
      <c r="AP62" s="11">
        <v>5010587</v>
      </c>
      <c r="AQ62" s="11">
        <v>4682461</v>
      </c>
      <c r="AR62" s="11">
        <v>4904392</v>
      </c>
      <c r="AS62" s="11">
        <v>5120895.9400000004</v>
      </c>
      <c r="AT62" s="11">
        <v>5316357</v>
      </c>
      <c r="AU62" s="11">
        <v>4957832</v>
      </c>
      <c r="AV62" s="11">
        <v>5183199</v>
      </c>
      <c r="AW62" s="11">
        <v>5423958.2439999999</v>
      </c>
      <c r="AX62" s="11">
        <v>5611279</v>
      </c>
      <c r="AY62" s="11">
        <v>5236372</v>
      </c>
      <c r="AZ62" s="16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</row>
    <row r="63" spans="1:68" ht="16.5" customHeight="1" x14ac:dyDescent="0.25">
      <c r="A63" s="11" t="s">
        <v>845</v>
      </c>
      <c r="B63" s="11">
        <v>1724656</v>
      </c>
      <c r="C63" s="11">
        <v>1656334</v>
      </c>
      <c r="D63" s="11">
        <v>1706429</v>
      </c>
      <c r="E63" s="11">
        <v>1726286.06</v>
      </c>
      <c r="F63" s="11">
        <v>1766001</v>
      </c>
      <c r="G63" s="11">
        <v>1690599</v>
      </c>
      <c r="H63" s="11">
        <v>1742038</v>
      </c>
      <c r="I63" s="11">
        <v>1795717.53</v>
      </c>
      <c r="J63" s="11">
        <v>1869880</v>
      </c>
      <c r="K63" s="11">
        <v>1802528</v>
      </c>
      <c r="L63" s="11">
        <v>1875231</v>
      </c>
      <c r="M63" s="11">
        <v>1952336.52</v>
      </c>
      <c r="N63" s="11">
        <v>1994621</v>
      </c>
      <c r="O63" s="11">
        <v>1874674</v>
      </c>
      <c r="P63" s="11">
        <v>1966326</v>
      </c>
      <c r="Q63" s="11">
        <v>2045948.32</v>
      </c>
      <c r="R63" s="11">
        <v>2141171</v>
      </c>
      <c r="S63" s="11">
        <v>3171163</v>
      </c>
      <c r="T63" s="11">
        <v>3308307</v>
      </c>
      <c r="U63" s="11">
        <v>3453532.2179999999</v>
      </c>
      <c r="V63" s="11">
        <v>3651781</v>
      </c>
      <c r="W63" s="11">
        <v>3469461</v>
      </c>
      <c r="X63" s="11">
        <v>3632780</v>
      </c>
      <c r="Y63" s="11">
        <v>3796412.9010000001</v>
      </c>
      <c r="Z63" s="11">
        <v>3952589</v>
      </c>
      <c r="AA63" s="11">
        <v>3776573</v>
      </c>
      <c r="AB63" s="11">
        <v>3946556</v>
      </c>
      <c r="AC63" s="11">
        <v>4122625.61</v>
      </c>
      <c r="AD63" s="11">
        <v>4291525</v>
      </c>
      <c r="AE63" s="11">
        <v>4005432</v>
      </c>
      <c r="AF63" s="11">
        <v>4181933</v>
      </c>
      <c r="AG63" s="11">
        <v>4346986.9400000004</v>
      </c>
      <c r="AH63" s="11">
        <v>4519046</v>
      </c>
      <c r="AI63" s="11">
        <v>4227448</v>
      </c>
      <c r="AJ63" s="11">
        <v>4417034</v>
      </c>
      <c r="AK63" s="11">
        <v>4578340.51</v>
      </c>
      <c r="AL63" s="11">
        <v>4753906</v>
      </c>
      <c r="AM63" s="11">
        <v>4445979</v>
      </c>
      <c r="AN63" s="11">
        <v>4641576</v>
      </c>
      <c r="AO63" s="11">
        <v>4830905.53</v>
      </c>
      <c r="AP63" s="11">
        <v>5010587</v>
      </c>
      <c r="AQ63" s="11">
        <v>4682461</v>
      </c>
      <c r="AR63" s="11">
        <v>4904392</v>
      </c>
      <c r="AS63" s="11">
        <v>5120895.9400000004</v>
      </c>
      <c r="AT63" s="11">
        <v>5316357</v>
      </c>
      <c r="AU63" s="11">
        <v>4957832</v>
      </c>
      <c r="AV63" s="11">
        <v>5183199</v>
      </c>
      <c r="AW63" s="11">
        <v>5423958.2439999999</v>
      </c>
      <c r="AX63" s="11">
        <v>5611279</v>
      </c>
      <c r="AY63" s="11">
        <v>5236372</v>
      </c>
      <c r="AZ63" s="16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</row>
    <row r="64" spans="1:68" ht="16.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6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</row>
    <row r="65" spans="1:68" ht="16.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6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</row>
    <row r="66" spans="1:68" ht="16.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6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</row>
    <row r="67" spans="1:68" ht="16.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6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</row>
    <row r="68" spans="1:68" ht="16.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6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</row>
    <row r="69" spans="1:68" ht="16.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6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</row>
    <row r="70" spans="1:68" ht="16.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6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</row>
    <row r="71" spans="1:68" ht="16.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6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</row>
    <row r="72" spans="1:68" ht="16.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6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</row>
    <row r="73" spans="1:68" ht="16.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6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</row>
    <row r="74" spans="1:68" ht="16.5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6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</row>
    <row r="75" spans="1:68" ht="16.5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6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</row>
    <row r="76" spans="1:68" ht="16.5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6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</row>
    <row r="77" spans="1:68" ht="16.5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6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</row>
    <row r="78" spans="1:68" ht="16.5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6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</row>
    <row r="79" spans="1:68" ht="16.5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6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</row>
    <row r="80" spans="1:68" ht="16.5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6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</row>
    <row r="81" spans="1:68" ht="16.5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6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</row>
    <row r="82" spans="1:68" ht="16.5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6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</row>
    <row r="83" spans="1:68" ht="16.5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6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</row>
    <row r="84" spans="1:68" ht="16.5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6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</row>
    <row r="85" spans="1:68" ht="16.5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6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</row>
    <row r="86" spans="1:68" ht="16.5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6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</row>
    <row r="87" spans="1:68" ht="16.5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6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</row>
    <row r="88" spans="1:68" ht="16.5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6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</row>
    <row r="89" spans="1:68" ht="16.5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6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</row>
    <row r="90" spans="1:68" ht="16.5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6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</row>
    <row r="91" spans="1:68" ht="16.5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6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</row>
    <row r="92" spans="1:68" ht="16.5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6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</row>
    <row r="93" spans="1:68" ht="16.5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6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</row>
    <row r="94" spans="1:68" ht="16.5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6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</row>
    <row r="95" spans="1:68" ht="16.5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6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</row>
    <row r="96" spans="1:68" ht="16.5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6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</row>
    <row r="97" spans="1:68" ht="16.5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6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</row>
    <row r="98" spans="1:68" ht="16.5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6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</row>
    <row r="99" spans="1:68" ht="16.5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6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</row>
    <row r="100" spans="1:68" ht="16.5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6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</row>
    <row r="101" spans="1:68" ht="16.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6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</row>
    <row r="102" spans="1:68" ht="16.5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6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</row>
    <row r="103" spans="1:68" ht="16.5" customHeight="1" x14ac:dyDescent="0.25">
      <c r="A103" s="1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</row>
    <row r="104" spans="1:68" ht="16.5" customHeight="1" x14ac:dyDescent="0.25">
      <c r="A104" s="1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</row>
    <row r="105" spans="1:68" ht="16.5" customHeight="1" x14ac:dyDescent="0.25">
      <c r="A105" s="1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</row>
    <row r="106" spans="1:68" ht="16.5" customHeight="1" x14ac:dyDescent="0.25">
      <c r="A106" s="1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</row>
    <row r="107" spans="1:68" ht="16.5" customHeight="1" x14ac:dyDescent="0.25">
      <c r="A107" s="1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</row>
    <row r="108" spans="1:68" ht="16.5" customHeight="1" x14ac:dyDescent="0.25">
      <c r="A108" s="1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</row>
    <row r="109" spans="1:68" ht="16.5" customHeight="1" x14ac:dyDescent="0.25">
      <c r="A109" s="1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</row>
    <row r="110" spans="1:68" ht="16.5" customHeight="1" x14ac:dyDescent="0.25">
      <c r="A110" s="1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</row>
    <row r="111" spans="1:68" ht="16.5" customHeight="1" x14ac:dyDescent="0.25">
      <c r="A111" s="1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</row>
    <row r="112" spans="1:68" ht="16.5" customHeight="1" x14ac:dyDescent="0.25">
      <c r="A112" s="1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</row>
    <row r="113" spans="1:68" ht="16.5" customHeight="1" x14ac:dyDescent="0.25">
      <c r="A113" s="1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</row>
    <row r="114" spans="1:68" ht="16.5" customHeight="1" x14ac:dyDescent="0.25">
      <c r="A114" s="1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</row>
    <row r="115" spans="1:68" ht="16.5" customHeight="1" x14ac:dyDescent="0.25">
      <c r="A115" s="1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</row>
    <row r="116" spans="1:68" ht="16.5" customHeight="1" x14ac:dyDescent="0.25">
      <c r="A116" s="1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</row>
    <row r="117" spans="1:68" ht="16.5" customHeight="1" x14ac:dyDescent="0.25">
      <c r="A117" s="1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</row>
    <row r="118" spans="1:68" ht="16.5" customHeight="1" x14ac:dyDescent="0.25">
      <c r="A118" s="1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</row>
    <row r="119" spans="1:68" ht="16.5" customHeight="1" x14ac:dyDescent="0.25">
      <c r="A119" s="1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</row>
    <row r="120" spans="1:68" ht="16.5" customHeight="1" x14ac:dyDescent="0.25">
      <c r="A120" s="1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</row>
    <row r="121" spans="1:68" ht="16.5" customHeight="1" x14ac:dyDescent="0.25">
      <c r="A121" s="1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</row>
    <row r="122" spans="1:68" ht="16.5" customHeight="1" x14ac:dyDescent="0.25">
      <c r="A122" s="1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</row>
    <row r="123" spans="1:68" ht="16.5" customHeight="1" x14ac:dyDescent="0.25">
      <c r="A123" s="1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</row>
    <row r="124" spans="1:68" ht="16.5" customHeight="1" x14ac:dyDescent="0.25">
      <c r="A124" s="1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</row>
    <row r="125" spans="1:68" ht="16.5" customHeight="1" x14ac:dyDescent="0.25">
      <c r="A125" s="1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</row>
    <row r="126" spans="1:68" ht="16.5" customHeight="1" x14ac:dyDescent="0.25">
      <c r="A126" s="1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</row>
    <row r="127" spans="1:68" ht="16.5" customHeight="1" x14ac:dyDescent="0.25">
      <c r="A127" s="1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</row>
    <row r="128" spans="1:68" ht="16.5" customHeight="1" x14ac:dyDescent="0.25">
      <c r="A128" s="17" t="s">
        <v>846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</row>
    <row r="129" spans="1:68" ht="16.5" customHeight="1" x14ac:dyDescent="0.25">
      <c r="A129" s="11" t="s">
        <v>739</v>
      </c>
      <c r="B129" s="11" t="s">
        <v>740</v>
      </c>
      <c r="C129" s="11" t="s">
        <v>741</v>
      </c>
      <c r="D129" s="11" t="s">
        <v>742</v>
      </c>
      <c r="E129" s="11" t="s">
        <v>847</v>
      </c>
      <c r="F129" s="11" t="s">
        <v>744</v>
      </c>
      <c r="G129" s="11" t="s">
        <v>745</v>
      </c>
      <c r="H129" s="11" t="s">
        <v>746</v>
      </c>
      <c r="I129" s="11" t="s">
        <v>848</v>
      </c>
      <c r="J129" s="11" t="s">
        <v>748</v>
      </c>
      <c r="K129" s="11" t="s">
        <v>749</v>
      </c>
      <c r="L129" s="11" t="s">
        <v>750</v>
      </c>
      <c r="M129" s="11" t="s">
        <v>849</v>
      </c>
      <c r="N129" s="11" t="s">
        <v>752</v>
      </c>
      <c r="O129" s="11" t="s">
        <v>753</v>
      </c>
      <c r="P129" s="11" t="s">
        <v>754</v>
      </c>
      <c r="Q129" s="11" t="s">
        <v>850</v>
      </c>
      <c r="R129" s="11" t="s">
        <v>756</v>
      </c>
      <c r="S129" s="11" t="s">
        <v>757</v>
      </c>
      <c r="T129" s="11" t="s">
        <v>758</v>
      </c>
      <c r="U129" s="11" t="s">
        <v>851</v>
      </c>
      <c r="V129" s="11" t="s">
        <v>760</v>
      </c>
      <c r="W129" s="11" t="s">
        <v>761</v>
      </c>
      <c r="X129" s="11" t="s">
        <v>762</v>
      </c>
      <c r="Y129" s="11" t="s">
        <v>852</v>
      </c>
      <c r="Z129" s="11" t="s">
        <v>764</v>
      </c>
      <c r="AA129" s="11" t="s">
        <v>765</v>
      </c>
      <c r="AB129" s="11" t="s">
        <v>766</v>
      </c>
      <c r="AC129" s="11" t="s">
        <v>853</v>
      </c>
      <c r="AD129" s="11" t="s">
        <v>768</v>
      </c>
      <c r="AE129" s="11" t="s">
        <v>769</v>
      </c>
      <c r="AF129" s="11" t="s">
        <v>770</v>
      </c>
      <c r="AG129" s="11" t="s">
        <v>854</v>
      </c>
      <c r="AH129" s="11" t="s">
        <v>772</v>
      </c>
      <c r="AI129" s="11" t="s">
        <v>773</v>
      </c>
      <c r="AJ129" s="11" t="s">
        <v>774</v>
      </c>
      <c r="AK129" s="11" t="s">
        <v>855</v>
      </c>
      <c r="AL129" s="11" t="s">
        <v>776</v>
      </c>
      <c r="AM129" s="11" t="s">
        <v>777</v>
      </c>
      <c r="AN129" s="11" t="s">
        <v>778</v>
      </c>
      <c r="AO129" s="11" t="s">
        <v>856</v>
      </c>
      <c r="AP129" s="11" t="s">
        <v>780</v>
      </c>
      <c r="AQ129" s="11" t="s">
        <v>781</v>
      </c>
      <c r="AR129" s="11" t="s">
        <v>782</v>
      </c>
      <c r="AS129" s="11" t="s">
        <v>857</v>
      </c>
      <c r="AT129" s="11" t="s">
        <v>784</v>
      </c>
      <c r="AU129" s="11" t="s">
        <v>785</v>
      </c>
      <c r="AV129" s="11" t="s">
        <v>786</v>
      </c>
      <c r="AW129" s="11" t="s">
        <v>858</v>
      </c>
      <c r="AX129" s="11" t="s">
        <v>788</v>
      </c>
      <c r="AY129" s="11" t="s">
        <v>789</v>
      </c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</row>
    <row r="130" spans="1:68" ht="16.5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</row>
    <row r="131" spans="1:68" ht="16.5" customHeight="1" x14ac:dyDescent="0.25">
      <c r="A131" s="11" t="s">
        <v>859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</row>
    <row r="132" spans="1:68" ht="16.5" customHeight="1" x14ac:dyDescent="0.25">
      <c r="A132" s="11" t="s">
        <v>860</v>
      </c>
      <c r="B132" s="11">
        <v>224030</v>
      </c>
      <c r="C132" s="11">
        <v>242832</v>
      </c>
      <c r="D132" s="11">
        <v>230854</v>
      </c>
      <c r="E132" s="11">
        <v>305753.45</v>
      </c>
      <c r="F132" s="11">
        <v>241191</v>
      </c>
      <c r="G132" s="11">
        <v>259787</v>
      </c>
      <c r="H132" s="11">
        <v>246620</v>
      </c>
      <c r="I132" s="11">
        <v>300273.55</v>
      </c>
      <c r="J132" s="11">
        <v>255252</v>
      </c>
      <c r="K132" s="11">
        <v>271808</v>
      </c>
      <c r="L132" s="11">
        <v>287484</v>
      </c>
      <c r="M132" s="11">
        <v>366465.23</v>
      </c>
      <c r="N132" s="11">
        <v>329293</v>
      </c>
      <c r="O132" s="11">
        <v>359970</v>
      </c>
      <c r="P132" s="11">
        <v>374889</v>
      </c>
      <c r="Q132" s="11">
        <v>382651.68</v>
      </c>
      <c r="R132" s="11">
        <v>388158</v>
      </c>
      <c r="S132" s="11">
        <v>411899</v>
      </c>
      <c r="T132" s="11">
        <v>437990</v>
      </c>
      <c r="U132" s="11">
        <v>460683.81099999999</v>
      </c>
      <c r="V132" s="11">
        <v>472528</v>
      </c>
      <c r="W132" s="11">
        <v>505813</v>
      </c>
      <c r="X132" s="11">
        <v>543016</v>
      </c>
      <c r="Y132" s="11">
        <v>561734.06299999997</v>
      </c>
      <c r="Z132" s="11">
        <v>561371</v>
      </c>
      <c r="AA132" s="11">
        <v>577504</v>
      </c>
      <c r="AB132" s="11">
        <v>585216</v>
      </c>
      <c r="AC132" s="11">
        <v>581667.68999999994</v>
      </c>
      <c r="AD132" s="11">
        <v>570278</v>
      </c>
      <c r="AE132" s="11">
        <v>578541</v>
      </c>
      <c r="AF132" s="11">
        <v>592976</v>
      </c>
      <c r="AG132" s="11">
        <v>568944.31000000006</v>
      </c>
      <c r="AH132" s="11">
        <v>588209</v>
      </c>
      <c r="AI132" s="11">
        <v>593731</v>
      </c>
      <c r="AJ132" s="11">
        <v>607726</v>
      </c>
      <c r="AK132" s="11">
        <v>611824.43000000005</v>
      </c>
      <c r="AL132" s="11">
        <v>608279</v>
      </c>
      <c r="AM132" s="11">
        <v>622166</v>
      </c>
      <c r="AN132" s="11">
        <v>636933</v>
      </c>
      <c r="AO132" s="11">
        <v>646085.77</v>
      </c>
      <c r="AP132" s="11">
        <v>636753</v>
      </c>
      <c r="AQ132" s="11">
        <v>653184</v>
      </c>
      <c r="AR132" s="11">
        <v>666944</v>
      </c>
      <c r="AS132" s="11">
        <v>674847.37</v>
      </c>
      <c r="AT132" s="11">
        <v>675257</v>
      </c>
      <c r="AU132" s="11">
        <v>702724</v>
      </c>
      <c r="AV132" s="11">
        <v>736197</v>
      </c>
      <c r="AW132" s="11">
        <v>786639.21200000006</v>
      </c>
      <c r="AX132" s="11">
        <v>786085</v>
      </c>
      <c r="AY132" s="11">
        <v>762967</v>
      </c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</row>
    <row r="133" spans="1:68" ht="16.5" customHeight="1" x14ac:dyDescent="0.25">
      <c r="A133" s="11" t="s">
        <v>861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12941</v>
      </c>
      <c r="H133" s="11">
        <v>818</v>
      </c>
      <c r="I133" s="11">
        <v>51601.99</v>
      </c>
      <c r="J133" s="11">
        <v>713</v>
      </c>
      <c r="K133" s="11">
        <v>798</v>
      </c>
      <c r="L133" s="11">
        <v>852</v>
      </c>
      <c r="M133" s="11">
        <v>66273.820000000007</v>
      </c>
      <c r="N133" s="11">
        <v>0</v>
      </c>
      <c r="O133" s="11">
        <v>23247</v>
      </c>
      <c r="P133" s="11">
        <v>26540</v>
      </c>
      <c r="Q133" s="11">
        <v>0</v>
      </c>
      <c r="R133" s="11">
        <v>0</v>
      </c>
      <c r="S133" s="11">
        <v>2125</v>
      </c>
      <c r="T133" s="11">
        <v>2884</v>
      </c>
      <c r="U133" s="11">
        <v>3465.1550000000002</v>
      </c>
      <c r="V133" s="11">
        <v>3614</v>
      </c>
      <c r="W133" s="11">
        <v>3801</v>
      </c>
      <c r="X133" s="11">
        <v>3612</v>
      </c>
      <c r="Y133" s="11">
        <v>3281.0039999999999</v>
      </c>
      <c r="Z133" s="11">
        <v>2955</v>
      </c>
      <c r="AA133" s="11">
        <v>3120</v>
      </c>
      <c r="AB133" s="11">
        <v>3040</v>
      </c>
      <c r="AC133" s="11">
        <v>2980.9</v>
      </c>
      <c r="AD133" s="11">
        <v>3060</v>
      </c>
      <c r="AE133" s="11">
        <v>3082</v>
      </c>
      <c r="AF133" s="11">
        <v>3338</v>
      </c>
      <c r="AG133" s="11">
        <v>3855.66</v>
      </c>
      <c r="AH133" s="11">
        <v>5351</v>
      </c>
      <c r="AI133" s="11">
        <v>5497</v>
      </c>
      <c r="AJ133" s="11">
        <v>9099</v>
      </c>
      <c r="AK133" s="11">
        <v>10630.32</v>
      </c>
      <c r="AL133" s="11">
        <v>10428</v>
      </c>
      <c r="AM133" s="11">
        <v>10378</v>
      </c>
      <c r="AN133" s="11">
        <v>14008</v>
      </c>
      <c r="AO133" s="11">
        <v>16876.439999999999</v>
      </c>
      <c r="AP133" s="11">
        <v>18863</v>
      </c>
      <c r="AQ133" s="11">
        <v>21226</v>
      </c>
      <c r="AR133" s="11">
        <v>23943</v>
      </c>
      <c r="AS133" s="11">
        <v>26157.75</v>
      </c>
      <c r="AT133" s="11">
        <v>27899</v>
      </c>
      <c r="AU133" s="11">
        <v>35286</v>
      </c>
      <c r="AV133" s="11">
        <v>40004</v>
      </c>
      <c r="AW133" s="11">
        <v>70101.096999999994</v>
      </c>
      <c r="AX133" s="11">
        <v>59397</v>
      </c>
      <c r="AY133" s="11">
        <v>60803</v>
      </c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</row>
    <row r="134" spans="1:68" ht="16.5" customHeight="1" x14ac:dyDescent="0.25">
      <c r="A134" s="11" t="s">
        <v>862</v>
      </c>
      <c r="B134" s="11">
        <v>1421</v>
      </c>
      <c r="C134" s="11">
        <v>17260</v>
      </c>
      <c r="D134" s="11">
        <v>1263</v>
      </c>
      <c r="E134" s="11">
        <v>69382.38</v>
      </c>
      <c r="F134" s="11">
        <v>770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  <c r="AU134" s="11">
        <v>0</v>
      </c>
      <c r="AV134" s="11">
        <v>0</v>
      </c>
      <c r="AW134" s="11">
        <v>0</v>
      </c>
      <c r="AX134" s="11">
        <v>0</v>
      </c>
      <c r="AY134" s="11">
        <v>0</v>
      </c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</row>
    <row r="135" spans="1:68" ht="16.5" customHeight="1" x14ac:dyDescent="0.25">
      <c r="A135" s="11" t="s">
        <v>863</v>
      </c>
      <c r="B135" s="11">
        <v>222609</v>
      </c>
      <c r="C135" s="11">
        <v>225549</v>
      </c>
      <c r="D135" s="11">
        <v>229591</v>
      </c>
      <c r="E135" s="11">
        <v>236347.26</v>
      </c>
      <c r="F135" s="11">
        <v>240421</v>
      </c>
      <c r="G135" s="11">
        <v>246823</v>
      </c>
      <c r="H135" s="11">
        <v>245778</v>
      </c>
      <c r="I135" s="11">
        <v>248671.76</v>
      </c>
      <c r="J135" s="11">
        <v>254539</v>
      </c>
      <c r="K135" s="11">
        <v>270984</v>
      </c>
      <c r="L135" s="11">
        <v>286632</v>
      </c>
      <c r="M135" s="11">
        <v>300167.67999999999</v>
      </c>
      <c r="N135" s="11">
        <v>0</v>
      </c>
      <c r="O135" s="11">
        <v>336723</v>
      </c>
      <c r="P135" s="11">
        <v>348349</v>
      </c>
      <c r="Q135" s="11">
        <v>0</v>
      </c>
      <c r="R135" s="11">
        <v>0</v>
      </c>
      <c r="S135" s="11">
        <v>409774</v>
      </c>
      <c r="T135" s="11">
        <v>435106</v>
      </c>
      <c r="U135" s="11">
        <v>457218.65600000002</v>
      </c>
      <c r="V135" s="11">
        <v>468914</v>
      </c>
      <c r="W135" s="11">
        <v>502012</v>
      </c>
      <c r="X135" s="11">
        <v>539404</v>
      </c>
      <c r="Y135" s="11">
        <v>558453.05900000001</v>
      </c>
      <c r="Z135" s="11">
        <v>558416</v>
      </c>
      <c r="AA135" s="11">
        <v>574384</v>
      </c>
      <c r="AB135" s="11">
        <v>582176</v>
      </c>
      <c r="AC135" s="11">
        <v>578686.80000000005</v>
      </c>
      <c r="AD135" s="11">
        <v>567218</v>
      </c>
      <c r="AE135" s="11">
        <v>575459</v>
      </c>
      <c r="AF135" s="11">
        <v>589638</v>
      </c>
      <c r="AG135" s="11">
        <v>565088.65</v>
      </c>
      <c r="AH135" s="11">
        <v>582858</v>
      </c>
      <c r="AI135" s="11">
        <v>588234</v>
      </c>
      <c r="AJ135" s="11">
        <v>598627</v>
      </c>
      <c r="AK135" s="11">
        <v>601194.1</v>
      </c>
      <c r="AL135" s="11">
        <v>597851</v>
      </c>
      <c r="AM135" s="11">
        <v>611788</v>
      </c>
      <c r="AN135" s="11">
        <v>622925</v>
      </c>
      <c r="AO135" s="11">
        <v>629209.32999999996</v>
      </c>
      <c r="AP135" s="11">
        <v>617890</v>
      </c>
      <c r="AQ135" s="11">
        <v>631958</v>
      </c>
      <c r="AR135" s="11">
        <v>643001</v>
      </c>
      <c r="AS135" s="11">
        <v>648689.63</v>
      </c>
      <c r="AT135" s="11">
        <v>647358</v>
      </c>
      <c r="AU135" s="11">
        <v>667438</v>
      </c>
      <c r="AV135" s="11">
        <v>696193</v>
      </c>
      <c r="AW135" s="11">
        <v>716538.11499999999</v>
      </c>
      <c r="AX135" s="11">
        <v>726688</v>
      </c>
      <c r="AY135" s="11">
        <v>702164</v>
      </c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</row>
    <row r="136" spans="1:68" ht="16.5" customHeight="1" x14ac:dyDescent="0.25">
      <c r="A136" s="11" t="s">
        <v>864</v>
      </c>
      <c r="B136" s="11">
        <v>0</v>
      </c>
      <c r="C136" s="11">
        <v>23</v>
      </c>
      <c r="D136" s="11">
        <v>0</v>
      </c>
      <c r="E136" s="11">
        <v>23.8</v>
      </c>
      <c r="F136" s="11">
        <v>0</v>
      </c>
      <c r="G136" s="11">
        <v>23</v>
      </c>
      <c r="H136" s="11">
        <v>24</v>
      </c>
      <c r="I136" s="11">
        <v>-0.2</v>
      </c>
      <c r="J136" s="11">
        <v>0</v>
      </c>
      <c r="K136" s="11">
        <v>26</v>
      </c>
      <c r="L136" s="11">
        <v>0</v>
      </c>
      <c r="M136" s="11">
        <v>23.73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</row>
    <row r="137" spans="1:68" ht="16.5" customHeight="1" x14ac:dyDescent="0.25">
      <c r="A137" s="11" t="s">
        <v>865</v>
      </c>
      <c r="B137" s="11">
        <v>99910</v>
      </c>
      <c r="C137" s="11">
        <v>100243</v>
      </c>
      <c r="D137" s="11">
        <v>114923</v>
      </c>
      <c r="E137" s="11">
        <v>133508.16</v>
      </c>
      <c r="F137" s="11">
        <v>110624</v>
      </c>
      <c r="G137" s="11">
        <v>99916</v>
      </c>
      <c r="H137" s="11">
        <v>102085</v>
      </c>
      <c r="I137" s="11">
        <v>106399.65</v>
      </c>
      <c r="J137" s="11">
        <v>105667</v>
      </c>
      <c r="K137" s="11">
        <v>109581</v>
      </c>
      <c r="L137" s="11">
        <v>117324</v>
      </c>
      <c r="M137" s="11">
        <v>126850.92</v>
      </c>
      <c r="N137" s="11">
        <v>133658</v>
      </c>
      <c r="O137" s="11">
        <v>151527</v>
      </c>
      <c r="P137" s="11">
        <v>164525</v>
      </c>
      <c r="Q137" s="11">
        <v>174647.6</v>
      </c>
      <c r="R137" s="11">
        <v>175482</v>
      </c>
      <c r="S137" s="11">
        <v>182074</v>
      </c>
      <c r="T137" s="11">
        <v>184192</v>
      </c>
      <c r="U137" s="11">
        <v>191092.23199999999</v>
      </c>
      <c r="V137" s="11">
        <v>194314</v>
      </c>
      <c r="W137" s="11">
        <v>205763</v>
      </c>
      <c r="X137" s="11">
        <v>220277</v>
      </c>
      <c r="Y137" s="11">
        <v>228604.307</v>
      </c>
      <c r="Z137" s="11">
        <v>223641</v>
      </c>
      <c r="AA137" s="11">
        <v>229053</v>
      </c>
      <c r="AB137" s="11">
        <v>236571</v>
      </c>
      <c r="AC137" s="11">
        <v>237035.63</v>
      </c>
      <c r="AD137" s="11">
        <v>231385</v>
      </c>
      <c r="AE137" s="11">
        <v>231456</v>
      </c>
      <c r="AF137" s="11">
        <v>224570</v>
      </c>
      <c r="AG137" s="11">
        <v>216569.91</v>
      </c>
      <c r="AH137" s="11">
        <v>214978</v>
      </c>
      <c r="AI137" s="11">
        <v>215048</v>
      </c>
      <c r="AJ137" s="11">
        <v>204438</v>
      </c>
      <c r="AK137" s="11">
        <v>196162.13</v>
      </c>
      <c r="AL137" s="11">
        <v>190623</v>
      </c>
      <c r="AM137" s="11">
        <v>195757</v>
      </c>
      <c r="AN137" s="11">
        <v>195210</v>
      </c>
      <c r="AO137" s="11">
        <v>190359.59</v>
      </c>
      <c r="AP137" s="11">
        <v>186012</v>
      </c>
      <c r="AQ137" s="11">
        <v>190877</v>
      </c>
      <c r="AR137" s="11">
        <v>191121</v>
      </c>
      <c r="AS137" s="11">
        <v>196053.61</v>
      </c>
      <c r="AT137" s="11">
        <v>199301</v>
      </c>
      <c r="AU137" s="11">
        <v>210559</v>
      </c>
      <c r="AV137" s="11">
        <v>222841</v>
      </c>
      <c r="AW137" s="11">
        <v>226020.38399999999</v>
      </c>
      <c r="AX137" s="11">
        <v>219939</v>
      </c>
      <c r="AY137" s="11">
        <v>234068</v>
      </c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</row>
    <row r="138" spans="1:68" ht="16.5" customHeight="1" x14ac:dyDescent="0.25">
      <c r="A138" s="11" t="s">
        <v>866</v>
      </c>
      <c r="B138" s="11">
        <v>0</v>
      </c>
      <c r="C138" s="11">
        <v>0</v>
      </c>
      <c r="D138" s="11">
        <v>0</v>
      </c>
      <c r="E138" s="11">
        <v>1820.2650000000001</v>
      </c>
      <c r="F138" s="11">
        <v>0</v>
      </c>
      <c r="G138" s="11">
        <v>1905</v>
      </c>
      <c r="H138" s="11">
        <v>0</v>
      </c>
      <c r="I138" s="11">
        <v>2014.5650000000001</v>
      </c>
      <c r="J138" s="11">
        <v>0</v>
      </c>
      <c r="K138" s="11">
        <v>0</v>
      </c>
      <c r="L138" s="11">
        <v>0</v>
      </c>
      <c r="M138" s="11">
        <v>981.27499999999998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  <c r="AU138" s="11">
        <v>0</v>
      </c>
      <c r="AV138" s="11">
        <v>0</v>
      </c>
      <c r="AW138" s="11">
        <v>0</v>
      </c>
      <c r="AX138" s="11">
        <v>0</v>
      </c>
      <c r="AY138" s="11">
        <v>0</v>
      </c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</row>
    <row r="139" spans="1:68" ht="16.5" customHeight="1" x14ac:dyDescent="0.25">
      <c r="A139" s="11" t="s">
        <v>867</v>
      </c>
      <c r="B139" s="11">
        <v>99910</v>
      </c>
      <c r="C139" s="11">
        <v>100243</v>
      </c>
      <c r="D139" s="11">
        <v>114923</v>
      </c>
      <c r="E139" s="11">
        <v>126227.1</v>
      </c>
      <c r="F139" s="11">
        <v>110624</v>
      </c>
      <c r="G139" s="11">
        <v>98011</v>
      </c>
      <c r="H139" s="11">
        <v>102085</v>
      </c>
      <c r="I139" s="11">
        <v>98341.39</v>
      </c>
      <c r="J139" s="11">
        <v>105667</v>
      </c>
      <c r="K139" s="11">
        <v>109581</v>
      </c>
      <c r="L139" s="11">
        <v>117324</v>
      </c>
      <c r="M139" s="11">
        <v>122925.82</v>
      </c>
      <c r="N139" s="11">
        <v>133658</v>
      </c>
      <c r="O139" s="11">
        <v>151527</v>
      </c>
      <c r="P139" s="11">
        <v>164525</v>
      </c>
      <c r="Q139" s="11">
        <v>174647.6</v>
      </c>
      <c r="R139" s="11">
        <v>175482</v>
      </c>
      <c r="S139" s="11">
        <v>182074</v>
      </c>
      <c r="T139" s="11">
        <v>184192</v>
      </c>
      <c r="U139" s="11">
        <v>191092.23199999999</v>
      </c>
      <c r="V139" s="11">
        <v>194314</v>
      </c>
      <c r="W139" s="11">
        <v>205763</v>
      </c>
      <c r="X139" s="11">
        <v>0</v>
      </c>
      <c r="Y139" s="11">
        <v>0</v>
      </c>
      <c r="Z139" s="11">
        <v>223641</v>
      </c>
      <c r="AA139" s="11">
        <v>0</v>
      </c>
      <c r="AB139" s="11">
        <v>0</v>
      </c>
      <c r="AC139" s="11">
        <v>0</v>
      </c>
      <c r="AD139" s="11">
        <v>231385</v>
      </c>
      <c r="AE139" s="11">
        <v>0</v>
      </c>
      <c r="AF139" s="11">
        <v>224570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199301</v>
      </c>
      <c r="AU139" s="11">
        <v>210559</v>
      </c>
      <c r="AV139" s="11">
        <v>222841</v>
      </c>
      <c r="AW139" s="11">
        <v>226020.38399999999</v>
      </c>
      <c r="AX139" s="11">
        <v>219939</v>
      </c>
      <c r="AY139" s="11">
        <v>234068</v>
      </c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</row>
    <row r="140" spans="1:68" ht="16.5" customHeight="1" x14ac:dyDescent="0.25">
      <c r="A140" s="11" t="s">
        <v>868</v>
      </c>
      <c r="B140" s="11">
        <v>124120</v>
      </c>
      <c r="C140" s="11">
        <v>142589</v>
      </c>
      <c r="D140" s="11">
        <v>115931</v>
      </c>
      <c r="E140" s="11">
        <v>172245.29</v>
      </c>
      <c r="F140" s="11">
        <v>130567</v>
      </c>
      <c r="G140" s="11">
        <v>159871</v>
      </c>
      <c r="H140" s="11">
        <v>144535</v>
      </c>
      <c r="I140" s="11">
        <v>193873.9</v>
      </c>
      <c r="J140" s="11">
        <v>149585</v>
      </c>
      <c r="K140" s="11">
        <v>162227</v>
      </c>
      <c r="L140" s="11">
        <v>170160</v>
      </c>
      <c r="M140" s="11">
        <v>239614.31</v>
      </c>
      <c r="N140" s="11">
        <v>195635</v>
      </c>
      <c r="O140" s="11">
        <v>208443</v>
      </c>
      <c r="P140" s="11">
        <v>210364</v>
      </c>
      <c r="Q140" s="11">
        <v>208004.08</v>
      </c>
      <c r="R140" s="11">
        <v>212676</v>
      </c>
      <c r="S140" s="11">
        <v>229825</v>
      </c>
      <c r="T140" s="11">
        <v>253798</v>
      </c>
      <c r="U140" s="11">
        <v>269591.57900000003</v>
      </c>
      <c r="V140" s="11">
        <v>278214</v>
      </c>
      <c r="W140" s="11">
        <v>300050</v>
      </c>
      <c r="X140" s="11">
        <v>322739</v>
      </c>
      <c r="Y140" s="11">
        <v>333129.75599999999</v>
      </c>
      <c r="Z140" s="11">
        <v>337730</v>
      </c>
      <c r="AA140" s="11">
        <v>348451</v>
      </c>
      <c r="AB140" s="11">
        <v>348645</v>
      </c>
      <c r="AC140" s="11">
        <v>344632.06</v>
      </c>
      <c r="AD140" s="11">
        <v>338893</v>
      </c>
      <c r="AE140" s="11">
        <v>347085</v>
      </c>
      <c r="AF140" s="11">
        <v>368406</v>
      </c>
      <c r="AG140" s="11">
        <v>352374.4</v>
      </c>
      <c r="AH140" s="11">
        <v>373231</v>
      </c>
      <c r="AI140" s="11">
        <v>378683</v>
      </c>
      <c r="AJ140" s="11">
        <v>403288</v>
      </c>
      <c r="AK140" s="11">
        <v>415662.3</v>
      </c>
      <c r="AL140" s="11">
        <v>417656</v>
      </c>
      <c r="AM140" s="11">
        <v>426409</v>
      </c>
      <c r="AN140" s="11">
        <v>441723</v>
      </c>
      <c r="AO140" s="11">
        <v>455726.18</v>
      </c>
      <c r="AP140" s="11">
        <v>450741</v>
      </c>
      <c r="AQ140" s="11">
        <v>462307</v>
      </c>
      <c r="AR140" s="11">
        <v>475823</v>
      </c>
      <c r="AS140" s="11">
        <v>478793.77</v>
      </c>
      <c r="AT140" s="11">
        <v>475956</v>
      </c>
      <c r="AU140" s="11">
        <v>492165</v>
      </c>
      <c r="AV140" s="11">
        <v>513356</v>
      </c>
      <c r="AW140" s="11">
        <v>560618.82799999998</v>
      </c>
      <c r="AX140" s="11">
        <v>566146</v>
      </c>
      <c r="AY140" s="11">
        <v>528899</v>
      </c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</row>
    <row r="141" spans="1:68" ht="16.5" customHeight="1" x14ac:dyDescent="0.25">
      <c r="A141" s="11" t="s">
        <v>869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10989</v>
      </c>
      <c r="H141" s="11">
        <v>0</v>
      </c>
      <c r="I141" s="11">
        <v>14072.602500000001</v>
      </c>
      <c r="J141" s="11">
        <v>0</v>
      </c>
      <c r="K141" s="11">
        <v>0</v>
      </c>
      <c r="L141" s="11">
        <v>0</v>
      </c>
      <c r="M141" s="11">
        <v>19827.884999999998</v>
      </c>
      <c r="N141" s="11">
        <v>0</v>
      </c>
      <c r="O141" s="11">
        <v>23535</v>
      </c>
      <c r="P141" s="11">
        <v>27229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1">
        <v>0</v>
      </c>
      <c r="AW141" s="11">
        <v>0</v>
      </c>
      <c r="AX141" s="11">
        <v>0</v>
      </c>
      <c r="AY141" s="11">
        <v>0</v>
      </c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</row>
    <row r="142" spans="1:68" ht="16.5" customHeight="1" x14ac:dyDescent="0.25">
      <c r="A142" s="11" t="s">
        <v>870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10989</v>
      </c>
      <c r="H142" s="11">
        <v>0</v>
      </c>
      <c r="I142" s="11">
        <v>14072.602500000001</v>
      </c>
      <c r="J142" s="11">
        <v>0</v>
      </c>
      <c r="K142" s="11">
        <v>0</v>
      </c>
      <c r="L142" s="11">
        <v>0</v>
      </c>
      <c r="M142" s="11">
        <v>19827.884999999998</v>
      </c>
      <c r="N142" s="11">
        <v>0</v>
      </c>
      <c r="O142" s="11">
        <v>23535</v>
      </c>
      <c r="P142" s="11">
        <v>27229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  <c r="AU142" s="11">
        <v>0</v>
      </c>
      <c r="AV142" s="11">
        <v>0</v>
      </c>
      <c r="AW142" s="11">
        <v>0</v>
      </c>
      <c r="AX142" s="11">
        <v>0</v>
      </c>
      <c r="AY142" s="11">
        <v>0</v>
      </c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</row>
    <row r="143" spans="1:68" ht="16.5" customHeight="1" x14ac:dyDescent="0.25">
      <c r="A143" s="11" t="s">
        <v>871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10989</v>
      </c>
      <c r="H143" s="11">
        <v>0</v>
      </c>
      <c r="I143" s="11">
        <v>14072.602500000001</v>
      </c>
      <c r="J143" s="11">
        <v>0</v>
      </c>
      <c r="K143" s="11">
        <v>0</v>
      </c>
      <c r="L143" s="11">
        <v>0</v>
      </c>
      <c r="M143" s="11">
        <v>19827.884999999998</v>
      </c>
      <c r="N143" s="11">
        <v>0</v>
      </c>
      <c r="O143" s="11">
        <v>23535</v>
      </c>
      <c r="P143" s="11">
        <v>27229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  <c r="AU143" s="11">
        <v>0</v>
      </c>
      <c r="AV143" s="11">
        <v>0</v>
      </c>
      <c r="AW143" s="11">
        <v>0</v>
      </c>
      <c r="AX143" s="11">
        <v>0</v>
      </c>
      <c r="AY143" s="11">
        <v>0</v>
      </c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</row>
    <row r="144" spans="1:68" ht="16.5" customHeight="1" x14ac:dyDescent="0.25">
      <c r="A144" s="11" t="s">
        <v>872</v>
      </c>
      <c r="B144" s="11">
        <v>60908</v>
      </c>
      <c r="C144" s="11">
        <v>39645</v>
      </c>
      <c r="D144" s="11">
        <v>56500</v>
      </c>
      <c r="E144" s="11">
        <v>-8438.0400000000009</v>
      </c>
      <c r="F144" s="11">
        <v>50486</v>
      </c>
      <c r="G144" s="11">
        <v>22321</v>
      </c>
      <c r="H144" s="11">
        <v>55042</v>
      </c>
      <c r="I144" s="11">
        <v>-49204.77</v>
      </c>
      <c r="J144" s="11">
        <v>61984</v>
      </c>
      <c r="K144" s="11">
        <v>58271</v>
      </c>
      <c r="L144" s="11">
        <v>63691</v>
      </c>
      <c r="M144" s="11">
        <v>-80763.490000000005</v>
      </c>
      <c r="N144" s="11">
        <v>51939</v>
      </c>
      <c r="O144" s="11">
        <v>25014</v>
      </c>
      <c r="P144" s="11">
        <v>28431</v>
      </c>
      <c r="Q144" s="11">
        <v>128535.65</v>
      </c>
      <c r="R144" s="11">
        <v>71923</v>
      </c>
      <c r="S144" s="11">
        <v>90003</v>
      </c>
      <c r="T144" s="11">
        <v>95718</v>
      </c>
      <c r="U144" s="11">
        <v>95059.682000000001</v>
      </c>
      <c r="V144" s="11">
        <v>94498</v>
      </c>
      <c r="W144" s="11">
        <v>95285</v>
      </c>
      <c r="X144" s="11">
        <v>97402</v>
      </c>
      <c r="Y144" s="11">
        <v>90123.657000000007</v>
      </c>
      <c r="Z144" s="11">
        <v>91397</v>
      </c>
      <c r="AA144" s="11">
        <v>93963</v>
      </c>
      <c r="AB144" s="11">
        <v>95886</v>
      </c>
      <c r="AC144" s="11">
        <v>97921.919999999998</v>
      </c>
      <c r="AD144" s="11">
        <v>99629</v>
      </c>
      <c r="AE144" s="11">
        <v>99231</v>
      </c>
      <c r="AF144" s="11">
        <v>101106</v>
      </c>
      <c r="AG144" s="11">
        <v>111401.49</v>
      </c>
      <c r="AH144" s="11">
        <v>101008</v>
      </c>
      <c r="AI144" s="11">
        <v>104035</v>
      </c>
      <c r="AJ144" s="11">
        <v>104071</v>
      </c>
      <c r="AK144" s="11">
        <v>105323.52</v>
      </c>
      <c r="AL144" s="11">
        <v>97470</v>
      </c>
      <c r="AM144" s="11">
        <v>104430</v>
      </c>
      <c r="AN144" s="11">
        <v>104467</v>
      </c>
      <c r="AO144" s="11">
        <v>113525.17</v>
      </c>
      <c r="AP144" s="11">
        <v>104724</v>
      </c>
      <c r="AQ144" s="11">
        <v>113343</v>
      </c>
      <c r="AR144" s="11">
        <v>112261</v>
      </c>
      <c r="AS144" s="11">
        <v>120927.45</v>
      </c>
      <c r="AT144" s="11">
        <v>109947</v>
      </c>
      <c r="AU144" s="11">
        <v>115638</v>
      </c>
      <c r="AV144" s="11">
        <v>115716</v>
      </c>
      <c r="AW144" s="11">
        <v>103740.43399999999</v>
      </c>
      <c r="AX144" s="11">
        <v>108731</v>
      </c>
      <c r="AY144" s="11">
        <v>81441</v>
      </c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</row>
    <row r="145" spans="1:68" ht="16.5" customHeight="1" x14ac:dyDescent="0.25">
      <c r="A145" s="11" t="s">
        <v>873</v>
      </c>
      <c r="B145" s="11">
        <v>60908</v>
      </c>
      <c r="C145" s="11">
        <v>39645</v>
      </c>
      <c r="D145" s="11">
        <v>56500</v>
      </c>
      <c r="E145" s="11">
        <v>-8438.0400000000009</v>
      </c>
      <c r="F145" s="11">
        <v>50486</v>
      </c>
      <c r="G145" s="11">
        <v>22321</v>
      </c>
      <c r="H145" s="11">
        <v>55042</v>
      </c>
      <c r="I145" s="11">
        <v>-49204.77</v>
      </c>
      <c r="J145" s="11">
        <v>61984</v>
      </c>
      <c r="K145" s="11">
        <v>58271</v>
      </c>
      <c r="L145" s="11">
        <v>63691</v>
      </c>
      <c r="M145" s="11">
        <v>-80763.490000000005</v>
      </c>
      <c r="N145" s="11">
        <v>51939</v>
      </c>
      <c r="O145" s="11">
        <v>25014</v>
      </c>
      <c r="P145" s="11">
        <v>28431</v>
      </c>
      <c r="Q145" s="11">
        <v>128535.65</v>
      </c>
      <c r="R145" s="11">
        <v>71923</v>
      </c>
      <c r="S145" s="11">
        <v>90003</v>
      </c>
      <c r="T145" s="11">
        <v>95718</v>
      </c>
      <c r="U145" s="11">
        <v>95059.682000000001</v>
      </c>
      <c r="V145" s="11">
        <v>94498</v>
      </c>
      <c r="W145" s="11">
        <v>95285</v>
      </c>
      <c r="X145" s="11">
        <v>97402</v>
      </c>
      <c r="Y145" s="11">
        <v>90123.657000000007</v>
      </c>
      <c r="Z145" s="11">
        <v>91397</v>
      </c>
      <c r="AA145" s="11">
        <v>93963</v>
      </c>
      <c r="AB145" s="11">
        <v>95886</v>
      </c>
      <c r="AC145" s="11">
        <v>97921.919999999998</v>
      </c>
      <c r="AD145" s="11">
        <v>99629</v>
      </c>
      <c r="AE145" s="11">
        <v>99231</v>
      </c>
      <c r="AF145" s="11">
        <v>101106</v>
      </c>
      <c r="AG145" s="11">
        <v>111401.49</v>
      </c>
      <c r="AH145" s="11">
        <v>101008</v>
      </c>
      <c r="AI145" s="11">
        <v>104035</v>
      </c>
      <c r="AJ145" s="11">
        <v>104071</v>
      </c>
      <c r="AK145" s="11">
        <v>105323.52</v>
      </c>
      <c r="AL145" s="11">
        <v>97470</v>
      </c>
      <c r="AM145" s="11">
        <v>104430</v>
      </c>
      <c r="AN145" s="11">
        <v>104467</v>
      </c>
      <c r="AO145" s="11">
        <v>113525.17</v>
      </c>
      <c r="AP145" s="11">
        <v>104724</v>
      </c>
      <c r="AQ145" s="11">
        <v>113343</v>
      </c>
      <c r="AR145" s="11">
        <v>112261</v>
      </c>
      <c r="AS145" s="11">
        <v>120927.45</v>
      </c>
      <c r="AT145" s="11">
        <v>109947</v>
      </c>
      <c r="AU145" s="11">
        <v>115638</v>
      </c>
      <c r="AV145" s="11">
        <v>115716</v>
      </c>
      <c r="AW145" s="11">
        <v>103740.43399999999</v>
      </c>
      <c r="AX145" s="11">
        <v>108731</v>
      </c>
      <c r="AY145" s="11">
        <v>81441</v>
      </c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</row>
    <row r="146" spans="1:68" ht="16.5" customHeight="1" x14ac:dyDescent="0.25">
      <c r="A146" s="11" t="s">
        <v>874</v>
      </c>
      <c r="B146" s="11">
        <v>85237</v>
      </c>
      <c r="C146" s="11">
        <v>101136</v>
      </c>
      <c r="D146" s="11">
        <v>86773</v>
      </c>
      <c r="E146" s="11">
        <v>106231.97</v>
      </c>
      <c r="F146" s="11">
        <v>88885</v>
      </c>
      <c r="G146" s="11">
        <v>93967</v>
      </c>
      <c r="H146" s="11">
        <v>90628</v>
      </c>
      <c r="I146" s="11">
        <v>99919.07</v>
      </c>
      <c r="J146" s="11">
        <v>93283</v>
      </c>
      <c r="K146" s="11">
        <v>98150</v>
      </c>
      <c r="L146" s="11">
        <v>108909</v>
      </c>
      <c r="M146" s="11">
        <v>117330.55</v>
      </c>
      <c r="N146" s="11">
        <v>117291</v>
      </c>
      <c r="O146" s="11">
        <v>126451</v>
      </c>
      <c r="P146" s="11">
        <v>119608</v>
      </c>
      <c r="Q146" s="11">
        <v>123476.11</v>
      </c>
      <c r="R146" s="11">
        <v>129838</v>
      </c>
      <c r="S146" s="11">
        <v>143311</v>
      </c>
      <c r="T146" s="11">
        <v>142149</v>
      </c>
      <c r="U146" s="11">
        <v>159019.47899999999</v>
      </c>
      <c r="V146" s="11">
        <v>149717</v>
      </c>
      <c r="W146" s="11">
        <v>168327</v>
      </c>
      <c r="X146" s="11">
        <v>159863</v>
      </c>
      <c r="Y146" s="11">
        <v>177165.14300000001</v>
      </c>
      <c r="Z146" s="11">
        <v>160149</v>
      </c>
      <c r="AA146" s="11">
        <v>176278</v>
      </c>
      <c r="AB146" s="11">
        <v>170112</v>
      </c>
      <c r="AC146" s="11">
        <v>168440.85</v>
      </c>
      <c r="AD146" s="11">
        <v>172376</v>
      </c>
      <c r="AE146" s="11">
        <v>177521</v>
      </c>
      <c r="AF146" s="11">
        <v>174588</v>
      </c>
      <c r="AG146" s="11">
        <v>169910.7</v>
      </c>
      <c r="AH146" s="11">
        <v>182997</v>
      </c>
      <c r="AI146" s="11">
        <v>191162</v>
      </c>
      <c r="AJ146" s="11">
        <v>185633</v>
      </c>
      <c r="AK146" s="11">
        <v>177931.54</v>
      </c>
      <c r="AL146" s="11">
        <v>195556</v>
      </c>
      <c r="AM146" s="11">
        <v>204878</v>
      </c>
      <c r="AN146" s="11">
        <v>197704</v>
      </c>
      <c r="AO146" s="11">
        <v>179265.92000000001</v>
      </c>
      <c r="AP146" s="11">
        <v>210836</v>
      </c>
      <c r="AQ146" s="11">
        <v>220796</v>
      </c>
      <c r="AR146" s="11">
        <v>217710</v>
      </c>
      <c r="AS146" s="11">
        <v>209596.27</v>
      </c>
      <c r="AT146" s="11">
        <v>225380</v>
      </c>
      <c r="AU146" s="11">
        <v>255731</v>
      </c>
      <c r="AV146" s="11">
        <v>232007</v>
      </c>
      <c r="AW146" s="11">
        <v>231460.481</v>
      </c>
      <c r="AX146" s="11">
        <v>254743</v>
      </c>
      <c r="AY146" s="11">
        <v>236075</v>
      </c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</row>
    <row r="147" spans="1:68" ht="16.5" customHeight="1" x14ac:dyDescent="0.25">
      <c r="A147" s="11" t="s">
        <v>875</v>
      </c>
      <c r="B147" s="11">
        <v>0</v>
      </c>
      <c r="C147" s="11">
        <v>504</v>
      </c>
      <c r="D147" s="11">
        <v>0</v>
      </c>
      <c r="E147" s="11">
        <v>496.5</v>
      </c>
      <c r="F147" s="11">
        <v>8679</v>
      </c>
      <c r="G147" s="11">
        <v>9370</v>
      </c>
      <c r="H147" s="11">
        <v>8785</v>
      </c>
      <c r="I147" s="11">
        <v>11202.58</v>
      </c>
      <c r="J147" s="11">
        <v>9430</v>
      </c>
      <c r="K147" s="11">
        <v>9607</v>
      </c>
      <c r="L147" s="11">
        <v>9914</v>
      </c>
      <c r="M147" s="11">
        <v>16271.77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>
        <v>0</v>
      </c>
      <c r="AV147" s="11">
        <v>0</v>
      </c>
      <c r="AW147" s="11">
        <v>0</v>
      </c>
      <c r="AX147" s="11">
        <v>0</v>
      </c>
      <c r="AY147" s="11">
        <v>0</v>
      </c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</row>
    <row r="148" spans="1:68" ht="16.5" customHeight="1" x14ac:dyDescent="0.25">
      <c r="A148" s="11" t="s">
        <v>876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1792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11">
        <v>0</v>
      </c>
      <c r="AV148" s="11">
        <v>0</v>
      </c>
      <c r="AW148" s="11">
        <v>0</v>
      </c>
      <c r="AX148" s="11">
        <v>0</v>
      </c>
      <c r="AY148" s="11">
        <v>0</v>
      </c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</row>
    <row r="149" spans="1:68" ht="16.5" customHeight="1" x14ac:dyDescent="0.25">
      <c r="A149" s="11" t="s">
        <v>877</v>
      </c>
      <c r="B149" s="11">
        <v>85237</v>
      </c>
      <c r="C149" s="11">
        <v>100632</v>
      </c>
      <c r="D149" s="11">
        <v>86773</v>
      </c>
      <c r="E149" s="11">
        <v>104245.97</v>
      </c>
      <c r="F149" s="11">
        <v>80206</v>
      </c>
      <c r="G149" s="11">
        <v>84597</v>
      </c>
      <c r="H149" s="11">
        <v>81843</v>
      </c>
      <c r="I149" s="11">
        <v>88716.479999999996</v>
      </c>
      <c r="J149" s="11">
        <v>83853</v>
      </c>
      <c r="K149" s="11">
        <v>88543</v>
      </c>
      <c r="L149" s="11">
        <v>98995</v>
      </c>
      <c r="M149" s="11">
        <v>101058.78</v>
      </c>
      <c r="N149" s="11">
        <v>117291</v>
      </c>
      <c r="O149" s="11">
        <v>124659</v>
      </c>
      <c r="P149" s="11">
        <v>119608</v>
      </c>
      <c r="Q149" s="11">
        <v>123476.11</v>
      </c>
      <c r="R149" s="11">
        <v>129838</v>
      </c>
      <c r="S149" s="11">
        <v>143311</v>
      </c>
      <c r="T149" s="11">
        <v>142149</v>
      </c>
      <c r="U149" s="11">
        <v>159019.47899999999</v>
      </c>
      <c r="V149" s="11">
        <v>149717</v>
      </c>
      <c r="W149" s="11">
        <v>168327</v>
      </c>
      <c r="X149" s="11">
        <v>159863</v>
      </c>
      <c r="Y149" s="11">
        <v>177165.14300000001</v>
      </c>
      <c r="Z149" s="11">
        <v>160149</v>
      </c>
      <c r="AA149" s="11">
        <v>176278</v>
      </c>
      <c r="AB149" s="11">
        <v>170112</v>
      </c>
      <c r="AC149" s="11">
        <v>168440.85</v>
      </c>
      <c r="AD149" s="11">
        <v>172376</v>
      </c>
      <c r="AE149" s="11">
        <v>177521</v>
      </c>
      <c r="AF149" s="11">
        <v>174588</v>
      </c>
      <c r="AG149" s="11">
        <v>169910.7</v>
      </c>
      <c r="AH149" s="11">
        <v>182997</v>
      </c>
      <c r="AI149" s="11">
        <v>191162</v>
      </c>
      <c r="AJ149" s="11">
        <v>185633</v>
      </c>
      <c r="AK149" s="11">
        <v>177931.54</v>
      </c>
      <c r="AL149" s="11">
        <v>195556</v>
      </c>
      <c r="AM149" s="11">
        <v>204878</v>
      </c>
      <c r="AN149" s="11">
        <v>197704</v>
      </c>
      <c r="AO149" s="11">
        <v>179265.92000000001</v>
      </c>
      <c r="AP149" s="11">
        <v>210836</v>
      </c>
      <c r="AQ149" s="11">
        <v>220796</v>
      </c>
      <c r="AR149" s="11">
        <v>217710</v>
      </c>
      <c r="AS149" s="11">
        <v>209596.27</v>
      </c>
      <c r="AT149" s="11">
        <v>225380</v>
      </c>
      <c r="AU149" s="11">
        <v>255731</v>
      </c>
      <c r="AV149" s="11">
        <v>232007</v>
      </c>
      <c r="AW149" s="11">
        <v>231460.481</v>
      </c>
      <c r="AX149" s="11">
        <v>254743</v>
      </c>
      <c r="AY149" s="11">
        <v>236075</v>
      </c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</row>
    <row r="150" spans="1:68" ht="16.5" customHeight="1" x14ac:dyDescent="0.25">
      <c r="A150" s="11" t="s">
        <v>878</v>
      </c>
      <c r="B150" s="11">
        <v>18218</v>
      </c>
      <c r="C150" s="11">
        <v>16903</v>
      </c>
      <c r="D150" s="11">
        <v>16054</v>
      </c>
      <c r="E150" s="11">
        <v>23517.75</v>
      </c>
      <c r="F150" s="11">
        <v>31095</v>
      </c>
      <c r="G150" s="11">
        <v>24949</v>
      </c>
      <c r="H150" s="11">
        <v>29789</v>
      </c>
      <c r="I150" s="11">
        <v>28020.85</v>
      </c>
      <c r="J150" s="11">
        <v>18572</v>
      </c>
      <c r="K150" s="11">
        <v>29856</v>
      </c>
      <c r="L150" s="11">
        <v>21694</v>
      </c>
      <c r="M150" s="11">
        <v>19395.68</v>
      </c>
      <c r="N150" s="11">
        <v>13085</v>
      </c>
      <c r="O150" s="11">
        <v>8572</v>
      </c>
      <c r="P150" s="11">
        <v>11701</v>
      </c>
      <c r="Q150" s="11">
        <v>25339.05</v>
      </c>
      <c r="R150" s="11">
        <v>26552</v>
      </c>
      <c r="S150" s="11">
        <v>25424</v>
      </c>
      <c r="T150" s="11">
        <v>23949</v>
      </c>
      <c r="U150" s="11">
        <v>21965.22</v>
      </c>
      <c r="V150" s="11">
        <v>31520</v>
      </c>
      <c r="W150" s="11">
        <v>24878</v>
      </c>
      <c r="X150" s="11">
        <v>55412</v>
      </c>
      <c r="Y150" s="11">
        <v>40596.302000000003</v>
      </c>
      <c r="Z150" s="11">
        <v>73195</v>
      </c>
      <c r="AA150" s="11">
        <v>54620</v>
      </c>
      <c r="AB150" s="11">
        <v>61505</v>
      </c>
      <c r="AC150" s="11">
        <v>53084.41</v>
      </c>
      <c r="AD150" s="11">
        <v>54326</v>
      </c>
      <c r="AE150" s="11">
        <v>55598</v>
      </c>
      <c r="AF150" s="11">
        <v>73737</v>
      </c>
      <c r="AG150" s="11">
        <v>86352.04</v>
      </c>
      <c r="AH150" s="11">
        <v>74793</v>
      </c>
      <c r="AI150" s="11">
        <v>67268</v>
      </c>
      <c r="AJ150" s="11">
        <v>92615</v>
      </c>
      <c r="AK150" s="11">
        <v>145115.70000000001</v>
      </c>
      <c r="AL150" s="11">
        <v>103312</v>
      </c>
      <c r="AM150" s="11">
        <v>97512</v>
      </c>
      <c r="AN150" s="11">
        <v>108738</v>
      </c>
      <c r="AO150" s="11">
        <v>154216.43</v>
      </c>
      <c r="AP150" s="11">
        <v>123781</v>
      </c>
      <c r="AQ150" s="11">
        <v>117989</v>
      </c>
      <c r="AR150" s="11">
        <v>96487</v>
      </c>
      <c r="AS150" s="11">
        <v>120798.64</v>
      </c>
      <c r="AT150" s="11">
        <v>119536</v>
      </c>
      <c r="AU150" s="11">
        <v>95414</v>
      </c>
      <c r="AV150" s="11">
        <v>118560</v>
      </c>
      <c r="AW150" s="11">
        <v>133494.33199999999</v>
      </c>
      <c r="AX150" s="11">
        <v>170942</v>
      </c>
      <c r="AY150" s="11">
        <v>78026</v>
      </c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</row>
    <row r="151" spans="1:68" ht="16.5" customHeight="1" x14ac:dyDescent="0.25">
      <c r="A151" s="11" t="s">
        <v>879</v>
      </c>
      <c r="B151" s="11">
        <v>18218</v>
      </c>
      <c r="C151" s="11">
        <v>16903</v>
      </c>
      <c r="D151" s="11">
        <v>16054</v>
      </c>
      <c r="E151" s="11">
        <v>23517.75</v>
      </c>
      <c r="F151" s="11">
        <v>31095</v>
      </c>
      <c r="G151" s="11">
        <v>24949</v>
      </c>
      <c r="H151" s="11">
        <v>29789</v>
      </c>
      <c r="I151" s="11">
        <v>28020.85</v>
      </c>
      <c r="J151" s="11">
        <v>18572</v>
      </c>
      <c r="K151" s="11">
        <v>29856</v>
      </c>
      <c r="L151" s="11">
        <v>21694</v>
      </c>
      <c r="M151" s="11">
        <v>19395.68</v>
      </c>
      <c r="N151" s="11">
        <v>13085</v>
      </c>
      <c r="O151" s="11">
        <v>8572</v>
      </c>
      <c r="P151" s="11">
        <v>11701</v>
      </c>
      <c r="Q151" s="11">
        <v>25339.05</v>
      </c>
      <c r="R151" s="11">
        <v>26552</v>
      </c>
      <c r="S151" s="11">
        <v>25424</v>
      </c>
      <c r="T151" s="11">
        <v>23949</v>
      </c>
      <c r="U151" s="11">
        <v>21965.22</v>
      </c>
      <c r="V151" s="11">
        <v>31520</v>
      </c>
      <c r="W151" s="11">
        <v>24878</v>
      </c>
      <c r="X151" s="11">
        <v>55412</v>
      </c>
      <c r="Y151" s="11">
        <v>40596.302000000003</v>
      </c>
      <c r="Z151" s="11">
        <v>73195</v>
      </c>
      <c r="AA151" s="11">
        <v>54620</v>
      </c>
      <c r="AB151" s="11">
        <v>61505</v>
      </c>
      <c r="AC151" s="11">
        <v>53084.41</v>
      </c>
      <c r="AD151" s="11">
        <v>54326</v>
      </c>
      <c r="AE151" s="11">
        <v>55598</v>
      </c>
      <c r="AF151" s="11">
        <v>73737</v>
      </c>
      <c r="AG151" s="11">
        <v>86352.04</v>
      </c>
      <c r="AH151" s="11">
        <v>74793</v>
      </c>
      <c r="AI151" s="11">
        <v>67268</v>
      </c>
      <c r="AJ151" s="11">
        <v>92615</v>
      </c>
      <c r="AK151" s="11">
        <v>145115.70000000001</v>
      </c>
      <c r="AL151" s="11">
        <v>103312</v>
      </c>
      <c r="AM151" s="11">
        <v>97512</v>
      </c>
      <c r="AN151" s="11">
        <v>108738</v>
      </c>
      <c r="AO151" s="11">
        <v>154216.43</v>
      </c>
      <c r="AP151" s="11">
        <v>123781</v>
      </c>
      <c r="AQ151" s="11">
        <v>117989</v>
      </c>
      <c r="AR151" s="11">
        <v>96487</v>
      </c>
      <c r="AS151" s="11">
        <v>120798.64</v>
      </c>
      <c r="AT151" s="11">
        <v>119536</v>
      </c>
      <c r="AU151" s="11">
        <v>95414</v>
      </c>
      <c r="AV151" s="11">
        <v>118560</v>
      </c>
      <c r="AW151" s="11">
        <v>133494.33199999999</v>
      </c>
      <c r="AX151" s="11">
        <v>170942</v>
      </c>
      <c r="AY151" s="11">
        <v>78026</v>
      </c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</row>
    <row r="152" spans="1:68" ht="16.5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</row>
    <row r="153" spans="1:68" ht="16.5" customHeight="1" x14ac:dyDescent="0.25">
      <c r="A153" s="11" t="s">
        <v>880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</row>
    <row r="154" spans="1:68" ht="16.5" customHeight="1" x14ac:dyDescent="0.25">
      <c r="A154" s="11" t="s">
        <v>881</v>
      </c>
      <c r="B154" s="11">
        <v>81573</v>
      </c>
      <c r="C154" s="11">
        <v>64195</v>
      </c>
      <c r="D154" s="11">
        <v>69604</v>
      </c>
      <c r="E154" s="11">
        <v>34057.519999999997</v>
      </c>
      <c r="F154" s="11">
        <v>61073</v>
      </c>
      <c r="G154" s="11">
        <v>74265</v>
      </c>
      <c r="H154" s="11">
        <v>79160</v>
      </c>
      <c r="I154" s="11">
        <v>73019.62</v>
      </c>
      <c r="J154" s="11">
        <v>99714</v>
      </c>
      <c r="K154" s="11">
        <v>92492</v>
      </c>
      <c r="L154" s="11">
        <v>103248</v>
      </c>
      <c r="M154" s="11">
        <v>101436.12</v>
      </c>
      <c r="N154" s="11">
        <v>117198</v>
      </c>
      <c r="O154" s="11">
        <v>121969</v>
      </c>
      <c r="P154" s="11">
        <v>134715</v>
      </c>
      <c r="Q154" s="11">
        <v>112981.56</v>
      </c>
      <c r="R154" s="11">
        <v>128209</v>
      </c>
      <c r="S154" s="11">
        <v>151093</v>
      </c>
      <c r="T154" s="11">
        <v>183418</v>
      </c>
      <c r="U154" s="11">
        <v>183666.56200000001</v>
      </c>
      <c r="V154" s="11">
        <v>191475</v>
      </c>
      <c r="W154" s="11">
        <v>202130</v>
      </c>
      <c r="X154" s="11">
        <v>204866</v>
      </c>
      <c r="Y154" s="11">
        <v>205491.96799999999</v>
      </c>
      <c r="Z154" s="11">
        <v>195783</v>
      </c>
      <c r="AA154" s="11">
        <v>211516</v>
      </c>
      <c r="AB154" s="11">
        <v>212914</v>
      </c>
      <c r="AC154" s="11">
        <v>221028.73</v>
      </c>
      <c r="AD154" s="11">
        <v>211820</v>
      </c>
      <c r="AE154" s="11">
        <v>213197</v>
      </c>
      <c r="AF154" s="11">
        <v>221187</v>
      </c>
      <c r="AG154" s="11">
        <v>207513.16</v>
      </c>
      <c r="AH154" s="11">
        <v>216449</v>
      </c>
      <c r="AI154" s="11">
        <v>224288</v>
      </c>
      <c r="AJ154" s="11">
        <v>229111</v>
      </c>
      <c r="AK154" s="11">
        <v>197938.57</v>
      </c>
      <c r="AL154" s="11">
        <v>216258</v>
      </c>
      <c r="AM154" s="11">
        <v>228449</v>
      </c>
      <c r="AN154" s="11">
        <v>239748</v>
      </c>
      <c r="AO154" s="11">
        <v>235769</v>
      </c>
      <c r="AP154" s="11">
        <v>220848</v>
      </c>
      <c r="AQ154" s="11">
        <v>236865</v>
      </c>
      <c r="AR154" s="11">
        <v>273887</v>
      </c>
      <c r="AS154" s="11">
        <v>269326.32</v>
      </c>
      <c r="AT154" s="11">
        <v>240987</v>
      </c>
      <c r="AU154" s="11">
        <v>256658</v>
      </c>
      <c r="AV154" s="11">
        <v>278505</v>
      </c>
      <c r="AW154" s="11">
        <v>299404.44900000002</v>
      </c>
      <c r="AX154" s="11">
        <v>249192</v>
      </c>
      <c r="AY154" s="11">
        <v>296239</v>
      </c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</row>
    <row r="155" spans="1:68" ht="16.5" customHeight="1" x14ac:dyDescent="0.25">
      <c r="A155" s="11" t="s">
        <v>882</v>
      </c>
      <c r="B155" s="11">
        <v>19280</v>
      </c>
      <c r="C155" s="11">
        <v>17517</v>
      </c>
      <c r="D155" s="11">
        <v>19509</v>
      </c>
      <c r="E155" s="11">
        <v>14201.22</v>
      </c>
      <c r="F155" s="11">
        <v>21357</v>
      </c>
      <c r="G155" s="11">
        <v>25467</v>
      </c>
      <c r="H155" s="11">
        <v>27721</v>
      </c>
      <c r="I155" s="11">
        <v>19341.14</v>
      </c>
      <c r="J155" s="11">
        <v>25551</v>
      </c>
      <c r="K155" s="11">
        <v>26445</v>
      </c>
      <c r="L155" s="11">
        <v>30546</v>
      </c>
      <c r="M155" s="11">
        <v>24331.13</v>
      </c>
      <c r="N155" s="11">
        <v>39388</v>
      </c>
      <c r="O155" s="11">
        <v>39516</v>
      </c>
      <c r="P155" s="11">
        <v>43064</v>
      </c>
      <c r="Q155" s="11">
        <v>33359.69</v>
      </c>
      <c r="R155" s="11">
        <v>32986</v>
      </c>
      <c r="S155" s="11">
        <v>40332</v>
      </c>
      <c r="T155" s="11">
        <v>46274</v>
      </c>
      <c r="U155" s="11">
        <v>38440.906000000003</v>
      </c>
      <c r="V155" s="11">
        <v>38772</v>
      </c>
      <c r="W155" s="11">
        <v>40864</v>
      </c>
      <c r="X155" s="11">
        <v>41547</v>
      </c>
      <c r="Y155" s="11">
        <v>41858.182000000001</v>
      </c>
      <c r="Z155" s="11">
        <v>39607</v>
      </c>
      <c r="AA155" s="11">
        <v>42748</v>
      </c>
      <c r="AB155" s="11">
        <v>42932</v>
      </c>
      <c r="AC155" s="11">
        <v>44959.22</v>
      </c>
      <c r="AD155" s="11">
        <v>42921</v>
      </c>
      <c r="AE155" s="11">
        <v>43039</v>
      </c>
      <c r="AF155" s="11">
        <v>44686</v>
      </c>
      <c r="AG155" s="11">
        <v>42458.39</v>
      </c>
      <c r="AH155" s="11">
        <v>43855</v>
      </c>
      <c r="AI155" s="11">
        <v>41091</v>
      </c>
      <c r="AJ155" s="11">
        <v>39525</v>
      </c>
      <c r="AK155" s="11">
        <v>36631.839999999997</v>
      </c>
      <c r="AL155" s="11">
        <v>40692</v>
      </c>
      <c r="AM155" s="11">
        <v>43899</v>
      </c>
      <c r="AN155" s="11">
        <v>44151</v>
      </c>
      <c r="AO155" s="11">
        <v>46439.46</v>
      </c>
      <c r="AP155" s="11">
        <v>41167</v>
      </c>
      <c r="AQ155" s="11">
        <v>44266</v>
      </c>
      <c r="AR155" s="11">
        <v>51956</v>
      </c>
      <c r="AS155" s="11">
        <v>52247.86</v>
      </c>
      <c r="AT155" s="11">
        <v>45526</v>
      </c>
      <c r="AU155" s="11">
        <v>48711</v>
      </c>
      <c r="AV155" s="11">
        <v>53138</v>
      </c>
      <c r="AW155" s="11">
        <v>58644.997000000003</v>
      </c>
      <c r="AX155" s="11">
        <v>48710</v>
      </c>
      <c r="AY155" s="11">
        <v>65885</v>
      </c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</row>
    <row r="156" spans="1:68" ht="16.5" customHeight="1" x14ac:dyDescent="0.25">
      <c r="A156" s="11" t="s">
        <v>883</v>
      </c>
      <c r="B156" s="11">
        <v>62293</v>
      </c>
      <c r="C156" s="11">
        <v>46678</v>
      </c>
      <c r="D156" s="11">
        <v>50095</v>
      </c>
      <c r="E156" s="11">
        <v>19856.3</v>
      </c>
      <c r="F156" s="11">
        <v>39716</v>
      </c>
      <c r="G156" s="11">
        <v>48798</v>
      </c>
      <c r="H156" s="11">
        <v>51439</v>
      </c>
      <c r="I156" s="11">
        <v>53678.48</v>
      </c>
      <c r="J156" s="11">
        <v>74163</v>
      </c>
      <c r="K156" s="11">
        <v>66047</v>
      </c>
      <c r="L156" s="11">
        <v>72702</v>
      </c>
      <c r="M156" s="11">
        <v>77104.990000000005</v>
      </c>
      <c r="N156" s="11">
        <v>77810</v>
      </c>
      <c r="O156" s="11">
        <v>82453</v>
      </c>
      <c r="P156" s="11">
        <v>91651</v>
      </c>
      <c r="Q156" s="11">
        <v>79621.87</v>
      </c>
      <c r="R156" s="11">
        <v>95223</v>
      </c>
      <c r="S156" s="11">
        <v>110761</v>
      </c>
      <c r="T156" s="11">
        <v>137144</v>
      </c>
      <c r="U156" s="11">
        <v>145225.65599999999</v>
      </c>
      <c r="V156" s="11">
        <v>152703</v>
      </c>
      <c r="W156" s="11">
        <v>161266</v>
      </c>
      <c r="X156" s="11">
        <v>163319</v>
      </c>
      <c r="Y156" s="11">
        <v>163633.78599999999</v>
      </c>
      <c r="Z156" s="11">
        <v>156176</v>
      </c>
      <c r="AA156" s="11">
        <v>168768</v>
      </c>
      <c r="AB156" s="11">
        <v>169982</v>
      </c>
      <c r="AC156" s="11">
        <v>176069.51</v>
      </c>
      <c r="AD156" s="11">
        <v>168899</v>
      </c>
      <c r="AE156" s="11">
        <v>170158</v>
      </c>
      <c r="AF156" s="11">
        <v>176501</v>
      </c>
      <c r="AG156" s="11">
        <v>165054.76999999999</v>
      </c>
      <c r="AH156" s="11">
        <v>172594</v>
      </c>
      <c r="AI156" s="11">
        <v>183197</v>
      </c>
      <c r="AJ156" s="11">
        <v>189586</v>
      </c>
      <c r="AK156" s="11">
        <v>161306.73000000001</v>
      </c>
      <c r="AL156" s="11">
        <v>175566</v>
      </c>
      <c r="AM156" s="11">
        <v>184550</v>
      </c>
      <c r="AN156" s="11">
        <v>195597</v>
      </c>
      <c r="AO156" s="11">
        <v>189329.54</v>
      </c>
      <c r="AP156" s="11">
        <v>179681</v>
      </c>
      <c r="AQ156" s="11">
        <v>192599</v>
      </c>
      <c r="AR156" s="11">
        <v>221931</v>
      </c>
      <c r="AS156" s="11">
        <v>217078.46</v>
      </c>
      <c r="AT156" s="11">
        <v>195461</v>
      </c>
      <c r="AU156" s="11">
        <v>207947</v>
      </c>
      <c r="AV156" s="11">
        <v>225367</v>
      </c>
      <c r="AW156" s="11">
        <v>240759.45199999999</v>
      </c>
      <c r="AX156" s="11">
        <v>200482</v>
      </c>
      <c r="AY156" s="11">
        <v>230354</v>
      </c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</row>
    <row r="157" spans="1:68" ht="16.5" customHeight="1" x14ac:dyDescent="0.25">
      <c r="A157" s="11" t="s">
        <v>884</v>
      </c>
      <c r="B157" s="11">
        <v>62293</v>
      </c>
      <c r="C157" s="11">
        <v>46678</v>
      </c>
      <c r="D157" s="11">
        <v>50095</v>
      </c>
      <c r="E157" s="11">
        <v>19856.3</v>
      </c>
      <c r="F157" s="11">
        <v>39716</v>
      </c>
      <c r="G157" s="11">
        <v>48798</v>
      </c>
      <c r="H157" s="11">
        <v>51439</v>
      </c>
      <c r="I157" s="11">
        <v>53678.48</v>
      </c>
      <c r="J157" s="11">
        <v>74163</v>
      </c>
      <c r="K157" s="11">
        <v>66047</v>
      </c>
      <c r="L157" s="11">
        <v>72702</v>
      </c>
      <c r="M157" s="11">
        <v>77104.990000000005</v>
      </c>
      <c r="N157" s="11">
        <v>77810</v>
      </c>
      <c r="O157" s="11">
        <v>82453</v>
      </c>
      <c r="P157" s="11">
        <v>91651</v>
      </c>
      <c r="Q157" s="11">
        <v>79621.87</v>
      </c>
      <c r="R157" s="11">
        <v>95223</v>
      </c>
      <c r="S157" s="11">
        <v>110761</v>
      </c>
      <c r="T157" s="11">
        <v>137144</v>
      </c>
      <c r="U157" s="11">
        <v>145225.65599999999</v>
      </c>
      <c r="V157" s="11">
        <v>152703</v>
      </c>
      <c r="W157" s="11">
        <v>161266</v>
      </c>
      <c r="X157" s="11">
        <v>163319</v>
      </c>
      <c r="Y157" s="11">
        <v>163633.78599999999</v>
      </c>
      <c r="Z157" s="11">
        <v>156176</v>
      </c>
      <c r="AA157" s="11">
        <v>168768</v>
      </c>
      <c r="AB157" s="11">
        <v>169982</v>
      </c>
      <c r="AC157" s="11">
        <v>176069.51</v>
      </c>
      <c r="AD157" s="11">
        <v>168899</v>
      </c>
      <c r="AE157" s="11">
        <v>170158</v>
      </c>
      <c r="AF157" s="11">
        <v>176501</v>
      </c>
      <c r="AG157" s="11">
        <v>165054.76999999999</v>
      </c>
      <c r="AH157" s="11">
        <v>172594</v>
      </c>
      <c r="AI157" s="11">
        <v>183197</v>
      </c>
      <c r="AJ157" s="11">
        <v>189586</v>
      </c>
      <c r="AK157" s="11">
        <v>161306.73000000001</v>
      </c>
      <c r="AL157" s="11">
        <v>175566</v>
      </c>
      <c r="AM157" s="11">
        <v>184550</v>
      </c>
      <c r="AN157" s="11">
        <v>195597</v>
      </c>
      <c r="AO157" s="11">
        <v>189329.54</v>
      </c>
      <c r="AP157" s="11">
        <v>179681</v>
      </c>
      <c r="AQ157" s="11">
        <v>192599</v>
      </c>
      <c r="AR157" s="11">
        <v>221931</v>
      </c>
      <c r="AS157" s="11">
        <v>217078.46</v>
      </c>
      <c r="AT157" s="11">
        <v>195461</v>
      </c>
      <c r="AU157" s="11">
        <v>207947</v>
      </c>
      <c r="AV157" s="11">
        <v>225367</v>
      </c>
      <c r="AW157" s="11">
        <v>240759.45199999999</v>
      </c>
      <c r="AX157" s="11">
        <v>200482</v>
      </c>
      <c r="AY157" s="11">
        <v>230354</v>
      </c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</row>
    <row r="158" spans="1:68" ht="16.5" customHeight="1" x14ac:dyDescent="0.25">
      <c r="A158" s="11" t="s">
        <v>885</v>
      </c>
      <c r="B158" s="11">
        <v>0.27</v>
      </c>
      <c r="C158" s="11">
        <v>0.2</v>
      </c>
      <c r="D158" s="11">
        <v>0.22</v>
      </c>
      <c r="E158" s="11">
        <v>0.09</v>
      </c>
      <c r="F158" s="11">
        <v>0.17</v>
      </c>
      <c r="G158" s="11">
        <v>0.21</v>
      </c>
      <c r="H158" s="11">
        <v>0.22</v>
      </c>
      <c r="I158" s="11">
        <v>0.23</v>
      </c>
      <c r="J158" s="11">
        <v>0.32</v>
      </c>
      <c r="K158" s="11">
        <v>0.28999999999999998</v>
      </c>
      <c r="L158" s="11">
        <v>0.32</v>
      </c>
      <c r="M158" s="11">
        <v>0.33</v>
      </c>
      <c r="N158" s="11">
        <v>0.34</v>
      </c>
      <c r="O158" s="11">
        <v>0.36</v>
      </c>
      <c r="P158" s="11">
        <v>0.4</v>
      </c>
      <c r="Q158" s="11">
        <v>0.34</v>
      </c>
      <c r="R158" s="11">
        <v>0.41</v>
      </c>
      <c r="S158" s="11">
        <v>0.4</v>
      </c>
      <c r="T158" s="11">
        <v>0.4</v>
      </c>
      <c r="U158" s="11">
        <v>0.42088999999999999</v>
      </c>
      <c r="V158" s="11">
        <v>0.44262000000000001</v>
      </c>
      <c r="W158" s="11">
        <v>0.46744000000000002</v>
      </c>
      <c r="X158" s="11">
        <v>0.47338999999999998</v>
      </c>
      <c r="Y158" s="11">
        <v>0.4743</v>
      </c>
      <c r="Z158" s="11">
        <v>0.44380999999999998</v>
      </c>
      <c r="AA158" s="11">
        <v>0.47960000000000003</v>
      </c>
      <c r="AB158" s="11">
        <v>0.48304999999999998</v>
      </c>
      <c r="AC158" s="11">
        <v>0.50034999999999996</v>
      </c>
      <c r="AD158" s="11">
        <v>0.47997000000000001</v>
      </c>
      <c r="AE158" s="11">
        <v>0.48354999999999998</v>
      </c>
      <c r="AF158" s="11">
        <v>0.50156999999999996</v>
      </c>
      <c r="AG158" s="11">
        <v>0.46904000000000001</v>
      </c>
      <c r="AH158" s="11">
        <v>0.49047000000000002</v>
      </c>
      <c r="AI158" s="11">
        <v>0.52059999999999995</v>
      </c>
      <c r="AJ158" s="11">
        <v>0.53876000000000002</v>
      </c>
      <c r="AK158" s="11">
        <v>0.45839999999999997</v>
      </c>
      <c r="AL158" s="11">
        <v>0.49891000000000002</v>
      </c>
      <c r="AM158" s="11">
        <v>0.52444000000000002</v>
      </c>
      <c r="AN158" s="11">
        <v>0.55584</v>
      </c>
      <c r="AO158" s="11">
        <v>0.53802000000000005</v>
      </c>
      <c r="AP158" s="11">
        <v>0.51061000000000001</v>
      </c>
      <c r="AQ158" s="11">
        <v>0.54732000000000003</v>
      </c>
      <c r="AR158" s="11">
        <v>0.63</v>
      </c>
      <c r="AS158" s="11">
        <v>0.61548000000000003</v>
      </c>
      <c r="AT158" s="11">
        <v>0.55545</v>
      </c>
      <c r="AU158" s="11">
        <v>0.59092999999999996</v>
      </c>
      <c r="AV158" s="11">
        <v>0.64044000000000001</v>
      </c>
      <c r="AW158" s="11">
        <v>0.68418000000000001</v>
      </c>
      <c r="AX158" s="11">
        <v>0.56972</v>
      </c>
      <c r="AY158" s="11">
        <v>0.65461000000000003</v>
      </c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</row>
    <row r="159" spans="1:68" ht="16.5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</row>
    <row r="160" spans="1:68" ht="16.5" customHeight="1" x14ac:dyDescent="0.25">
      <c r="A160" s="11" t="s">
        <v>886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</row>
    <row r="161" spans="1:68" ht="16.5" customHeight="1" x14ac:dyDescent="0.25">
      <c r="A161" s="11" t="s">
        <v>883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77810</v>
      </c>
      <c r="O161" s="11">
        <v>82453</v>
      </c>
      <c r="P161" s="11">
        <v>91651</v>
      </c>
      <c r="Q161" s="11">
        <v>79621.87</v>
      </c>
      <c r="R161" s="11">
        <v>95223</v>
      </c>
      <c r="S161" s="11">
        <v>110761</v>
      </c>
      <c r="T161" s="11">
        <v>137144</v>
      </c>
      <c r="U161" s="11">
        <v>145225.65599999999</v>
      </c>
      <c r="V161" s="11">
        <v>152703</v>
      </c>
      <c r="W161" s="11">
        <v>161266</v>
      </c>
      <c r="X161" s="11">
        <v>163319</v>
      </c>
      <c r="Y161" s="11">
        <v>163633.78599999999</v>
      </c>
      <c r="Z161" s="11">
        <v>156176</v>
      </c>
      <c r="AA161" s="11">
        <v>168768</v>
      </c>
      <c r="AB161" s="11">
        <v>169982</v>
      </c>
      <c r="AC161" s="11">
        <v>176069.51</v>
      </c>
      <c r="AD161" s="11">
        <v>168899</v>
      </c>
      <c r="AE161" s="11">
        <v>170158</v>
      </c>
      <c r="AF161" s="11">
        <v>176501</v>
      </c>
      <c r="AG161" s="11">
        <v>165054.76999999999</v>
      </c>
      <c r="AH161" s="11">
        <v>172594</v>
      </c>
      <c r="AI161" s="11">
        <v>183197</v>
      </c>
      <c r="AJ161" s="11">
        <v>189586</v>
      </c>
      <c r="AK161" s="11">
        <v>161306.73000000001</v>
      </c>
      <c r="AL161" s="11">
        <v>175566</v>
      </c>
      <c r="AM161" s="11">
        <v>184550</v>
      </c>
      <c r="AN161" s="11">
        <v>195597</v>
      </c>
      <c r="AO161" s="11">
        <v>189329.54</v>
      </c>
      <c r="AP161" s="11">
        <v>179681</v>
      </c>
      <c r="AQ161" s="11">
        <v>192599</v>
      </c>
      <c r="AR161" s="11">
        <v>221931</v>
      </c>
      <c r="AS161" s="11">
        <v>217078.46</v>
      </c>
      <c r="AT161" s="11">
        <v>195461</v>
      </c>
      <c r="AU161" s="11">
        <v>207947</v>
      </c>
      <c r="AV161" s="11">
        <v>225367</v>
      </c>
      <c r="AW161" s="11">
        <v>240759.45199999999</v>
      </c>
      <c r="AX161" s="11">
        <v>200482</v>
      </c>
      <c r="AY161" s="11">
        <v>230354</v>
      </c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</row>
    <row r="162" spans="1:68" ht="16.5" customHeight="1" x14ac:dyDescent="0.25">
      <c r="A162" s="11" t="s">
        <v>887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-535</v>
      </c>
      <c r="AI162" s="11">
        <v>0</v>
      </c>
      <c r="AJ162" s="11">
        <v>0</v>
      </c>
      <c r="AK162" s="11">
        <v>-0.05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-143.57249999999999</v>
      </c>
      <c r="AT162" s="11">
        <v>0</v>
      </c>
      <c r="AU162" s="11">
        <v>0</v>
      </c>
      <c r="AV162" s="11">
        <v>0</v>
      </c>
      <c r="AW162" s="11">
        <v>0</v>
      </c>
      <c r="AX162" s="11">
        <v>0</v>
      </c>
      <c r="AY162" s="11">
        <v>0</v>
      </c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</row>
    <row r="163" spans="1:68" ht="16.5" customHeight="1" x14ac:dyDescent="0.25">
      <c r="A163" s="11" t="s">
        <v>888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77810</v>
      </c>
      <c r="O163" s="11">
        <v>82453</v>
      </c>
      <c r="P163" s="11">
        <v>91651</v>
      </c>
      <c r="Q163" s="11">
        <v>79621.87</v>
      </c>
      <c r="R163" s="11">
        <v>95223</v>
      </c>
      <c r="S163" s="11">
        <v>110761</v>
      </c>
      <c r="T163" s="11">
        <v>137144</v>
      </c>
      <c r="U163" s="11">
        <v>145225.65599999999</v>
      </c>
      <c r="V163" s="11">
        <v>152703</v>
      </c>
      <c r="W163" s="11">
        <v>161266</v>
      </c>
      <c r="X163" s="11">
        <v>163319</v>
      </c>
      <c r="Y163" s="11">
        <v>163633.78599999999</v>
      </c>
      <c r="Z163" s="11">
        <v>156176</v>
      </c>
      <c r="AA163" s="11">
        <v>168768</v>
      </c>
      <c r="AB163" s="11">
        <v>169982</v>
      </c>
      <c r="AC163" s="11">
        <v>176069.51</v>
      </c>
      <c r="AD163" s="11">
        <v>168899</v>
      </c>
      <c r="AE163" s="11">
        <v>170158</v>
      </c>
      <c r="AF163" s="11">
        <v>176501</v>
      </c>
      <c r="AG163" s="11">
        <v>165054.76999999999</v>
      </c>
      <c r="AH163" s="11">
        <v>172059</v>
      </c>
      <c r="AI163" s="11">
        <v>183197</v>
      </c>
      <c r="AJ163" s="11">
        <v>189586</v>
      </c>
      <c r="AK163" s="11">
        <v>161306.68</v>
      </c>
      <c r="AL163" s="11">
        <v>175566</v>
      </c>
      <c r="AM163" s="11">
        <v>184550</v>
      </c>
      <c r="AN163" s="11">
        <v>195597</v>
      </c>
      <c r="AO163" s="11">
        <v>189329.54</v>
      </c>
      <c r="AP163" s="11">
        <v>179681</v>
      </c>
      <c r="AQ163" s="11">
        <v>192599</v>
      </c>
      <c r="AR163" s="11">
        <v>221931</v>
      </c>
      <c r="AS163" s="11">
        <v>216504.17</v>
      </c>
      <c r="AT163" s="11">
        <v>195461</v>
      </c>
      <c r="AU163" s="11">
        <v>207947</v>
      </c>
      <c r="AV163" s="11">
        <v>225367</v>
      </c>
      <c r="AW163" s="11">
        <v>240759.45199999999</v>
      </c>
      <c r="AX163" s="11">
        <v>200482</v>
      </c>
      <c r="AY163" s="11">
        <v>230354</v>
      </c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</row>
    <row r="164" spans="1:68" ht="16.5" customHeight="1" x14ac:dyDescent="0.25">
      <c r="A164" s="11" t="s">
        <v>889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77810</v>
      </c>
      <c r="O164" s="11">
        <v>82453</v>
      </c>
      <c r="P164" s="11">
        <v>91651</v>
      </c>
      <c r="Q164" s="11">
        <v>79621.87</v>
      </c>
      <c r="R164" s="11">
        <v>95223</v>
      </c>
      <c r="S164" s="11">
        <v>110761</v>
      </c>
      <c r="T164" s="11">
        <v>137144</v>
      </c>
      <c r="U164" s="11">
        <v>145225.65599999999</v>
      </c>
      <c r="V164" s="11">
        <v>152703</v>
      </c>
      <c r="W164" s="11">
        <v>161266</v>
      </c>
      <c r="X164" s="11">
        <v>163319</v>
      </c>
      <c r="Y164" s="11">
        <v>163633.78599999999</v>
      </c>
      <c r="Z164" s="11">
        <v>156176</v>
      </c>
      <c r="AA164" s="11">
        <v>168768</v>
      </c>
      <c r="AB164" s="11">
        <v>169982</v>
      </c>
      <c r="AC164" s="11">
        <v>176069.51</v>
      </c>
      <c r="AD164" s="11">
        <v>168899</v>
      </c>
      <c r="AE164" s="11">
        <v>170158</v>
      </c>
      <c r="AF164" s="11">
        <v>176501</v>
      </c>
      <c r="AG164" s="11">
        <v>165054.76999999999</v>
      </c>
      <c r="AH164" s="11">
        <v>172059</v>
      </c>
      <c r="AI164" s="11">
        <v>183197</v>
      </c>
      <c r="AJ164" s="11">
        <v>189586</v>
      </c>
      <c r="AK164" s="11">
        <v>161306.68</v>
      </c>
      <c r="AL164" s="11">
        <v>175566</v>
      </c>
      <c r="AM164" s="11">
        <v>184550</v>
      </c>
      <c r="AN164" s="11">
        <v>195597</v>
      </c>
      <c r="AO164" s="11">
        <v>189329.54</v>
      </c>
      <c r="AP164" s="11">
        <v>179681</v>
      </c>
      <c r="AQ164" s="11">
        <v>192599</v>
      </c>
      <c r="AR164" s="11">
        <v>221931</v>
      </c>
      <c r="AS164" s="11">
        <v>216504.17</v>
      </c>
      <c r="AT164" s="11">
        <v>195461</v>
      </c>
      <c r="AU164" s="11">
        <v>207947</v>
      </c>
      <c r="AV164" s="11">
        <v>225367</v>
      </c>
      <c r="AW164" s="11">
        <v>240759.45199999999</v>
      </c>
      <c r="AX164" s="11">
        <v>200482</v>
      </c>
      <c r="AY164" s="11">
        <v>230354</v>
      </c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</row>
    <row r="165" spans="1:68" ht="16.5" customHeigh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</row>
    <row r="166" spans="1:68" ht="16.5" customHeigh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</row>
    <row r="167" spans="1:68" ht="16.5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</row>
    <row r="168" spans="1:68" ht="16.5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</row>
    <row r="169" spans="1:68" ht="16.5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</row>
    <row r="170" spans="1:68" ht="16.5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</row>
    <row r="171" spans="1:68" ht="16.5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</row>
    <row r="172" spans="1:68" ht="16.5" customHeigh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</row>
    <row r="173" spans="1:68" ht="16.5" customHeigh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</row>
    <row r="174" spans="1:68" ht="16.5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</row>
    <row r="175" spans="1:68" ht="16.5" customHeigh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</row>
    <row r="176" spans="1:68" ht="16.5" customHeigh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</row>
    <row r="177" spans="1:68" ht="16.5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</row>
    <row r="178" spans="1:68" ht="16.5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</row>
    <row r="179" spans="1:68" ht="16.5" customHeigh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</row>
    <row r="180" spans="1:68" ht="16.5" customHeigh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</row>
    <row r="181" spans="1:68" ht="16.5" customHeigh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</row>
    <row r="182" spans="1:68" ht="16.5" customHeight="1" x14ac:dyDescent="0.25">
      <c r="A182" s="1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1"/>
      <c r="Q182" s="11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</row>
    <row r="183" spans="1:68" ht="16.5" customHeight="1" x14ac:dyDescent="0.25">
      <c r="A183" s="1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1"/>
      <c r="Q183" s="11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</row>
    <row r="184" spans="1:68" ht="16.5" customHeight="1" x14ac:dyDescent="0.25">
      <c r="A184" s="1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1"/>
      <c r="Q184" s="11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</row>
    <row r="185" spans="1:68" ht="16.5" customHeight="1" x14ac:dyDescent="0.25">
      <c r="A185" s="1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1"/>
      <c r="Q185" s="11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</row>
    <row r="186" spans="1:68" ht="16.5" customHeight="1" x14ac:dyDescent="0.25">
      <c r="A186" s="1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1"/>
      <c r="Q186" s="11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</row>
    <row r="187" spans="1:68" ht="16.5" customHeight="1" x14ac:dyDescent="0.25">
      <c r="A187" s="1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1"/>
      <c r="Q187" s="11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</row>
    <row r="188" spans="1:68" ht="16.5" customHeight="1" x14ac:dyDescent="0.25">
      <c r="A188" s="1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1"/>
      <c r="Q188" s="11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</row>
    <row r="189" spans="1:68" ht="16.5" customHeight="1" x14ac:dyDescent="0.25">
      <c r="A189" s="1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1"/>
      <c r="Q189" s="11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</row>
    <row r="190" spans="1:68" ht="16.5" customHeight="1" x14ac:dyDescent="0.25">
      <c r="A190" s="1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1"/>
      <c r="Q190" s="11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</row>
    <row r="191" spans="1:68" ht="16.5" customHeight="1" x14ac:dyDescent="0.25">
      <c r="A191" s="1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1"/>
      <c r="Q191" s="11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</row>
    <row r="192" spans="1:68" ht="16.5" customHeight="1" x14ac:dyDescent="0.25">
      <c r="A192" s="1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1"/>
      <c r="Q192" s="11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</row>
    <row r="193" spans="1:68" ht="16.5" customHeight="1" x14ac:dyDescent="0.25">
      <c r="A193" s="1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1"/>
      <c r="Q193" s="11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</row>
    <row r="194" spans="1:68" ht="16.5" customHeight="1" x14ac:dyDescent="0.25">
      <c r="A194" s="1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1"/>
      <c r="Q194" s="11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</row>
    <row r="195" spans="1:68" ht="16.5" customHeight="1" x14ac:dyDescent="0.25">
      <c r="A195" s="1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1"/>
      <c r="Q195" s="11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</row>
    <row r="196" spans="1:68" ht="16.5" customHeight="1" x14ac:dyDescent="0.25">
      <c r="A196" s="1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1"/>
      <c r="Q196" s="11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</row>
    <row r="197" spans="1:68" ht="16.5" customHeight="1" x14ac:dyDescent="0.25">
      <c r="A197" s="1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1"/>
      <c r="Q197" s="11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</row>
    <row r="198" spans="1:68" ht="16.5" customHeight="1" x14ac:dyDescent="0.25">
      <c r="A198" s="1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1"/>
      <c r="Q198" s="11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</row>
    <row r="199" spans="1:68" ht="16.5" customHeight="1" x14ac:dyDescent="0.25">
      <c r="A199" s="1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1"/>
      <c r="Q199" s="11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</row>
    <row r="200" spans="1:68" ht="16.5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</row>
    <row r="201" spans="1:68" ht="16.5" customHeight="1" x14ac:dyDescent="0.25">
      <c r="A201" s="1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</row>
    <row r="202" spans="1:68" ht="16.5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</row>
    <row r="203" spans="1:68" ht="16.5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</row>
    <row r="204" spans="1:68" ht="16.5" customHeight="1" x14ac:dyDescent="0.25">
      <c r="A204" s="14" t="s">
        <v>890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</row>
    <row r="205" spans="1:68" ht="16.5" customHeight="1" x14ac:dyDescent="0.25">
      <c r="A205" s="11" t="s">
        <v>739</v>
      </c>
      <c r="B205" s="11" t="s">
        <v>740</v>
      </c>
      <c r="C205" s="11" t="s">
        <v>741</v>
      </c>
      <c r="D205" s="11" t="s">
        <v>742</v>
      </c>
      <c r="E205" s="11" t="s">
        <v>743</v>
      </c>
      <c r="F205" s="11" t="s">
        <v>744</v>
      </c>
      <c r="G205" s="11" t="s">
        <v>745</v>
      </c>
      <c r="H205" s="11" t="s">
        <v>746</v>
      </c>
      <c r="I205" s="11" t="s">
        <v>747</v>
      </c>
      <c r="J205" s="11" t="s">
        <v>748</v>
      </c>
      <c r="K205" s="11" t="s">
        <v>749</v>
      </c>
      <c r="L205" s="11" t="s">
        <v>750</v>
      </c>
      <c r="M205" s="11" t="s">
        <v>751</v>
      </c>
      <c r="N205" s="11" t="s">
        <v>752</v>
      </c>
      <c r="O205" s="11" t="s">
        <v>753</v>
      </c>
      <c r="P205" s="11" t="s">
        <v>754</v>
      </c>
      <c r="Q205" s="11" t="s">
        <v>755</v>
      </c>
      <c r="R205" s="11" t="s">
        <v>756</v>
      </c>
      <c r="S205" s="11" t="s">
        <v>757</v>
      </c>
      <c r="T205" s="11" t="s">
        <v>758</v>
      </c>
      <c r="U205" s="11" t="s">
        <v>759</v>
      </c>
      <c r="V205" s="11" t="s">
        <v>760</v>
      </c>
      <c r="W205" s="11" t="s">
        <v>761</v>
      </c>
      <c r="X205" s="11" t="s">
        <v>762</v>
      </c>
      <c r="Y205" s="11" t="s">
        <v>763</v>
      </c>
      <c r="Z205" s="11" t="s">
        <v>764</v>
      </c>
      <c r="AA205" s="11" t="s">
        <v>765</v>
      </c>
      <c r="AB205" s="11" t="s">
        <v>766</v>
      </c>
      <c r="AC205" s="11" t="s">
        <v>767</v>
      </c>
      <c r="AD205" s="11" t="s">
        <v>768</v>
      </c>
      <c r="AE205" s="11" t="s">
        <v>769</v>
      </c>
      <c r="AF205" s="11" t="s">
        <v>770</v>
      </c>
      <c r="AG205" s="11" t="s">
        <v>771</v>
      </c>
      <c r="AH205" s="11" t="s">
        <v>772</v>
      </c>
      <c r="AI205" s="11" t="s">
        <v>773</v>
      </c>
      <c r="AJ205" s="11" t="s">
        <v>774</v>
      </c>
      <c r="AK205" s="11" t="s">
        <v>775</v>
      </c>
      <c r="AL205" s="11" t="s">
        <v>776</v>
      </c>
      <c r="AM205" s="11" t="s">
        <v>777</v>
      </c>
      <c r="AN205" s="11" t="s">
        <v>778</v>
      </c>
      <c r="AO205" s="11" t="s">
        <v>779</v>
      </c>
      <c r="AP205" s="11" t="s">
        <v>780</v>
      </c>
      <c r="AQ205" s="11" t="s">
        <v>781</v>
      </c>
      <c r="AR205" s="11" t="s">
        <v>782</v>
      </c>
      <c r="AS205" s="11" t="s">
        <v>783</v>
      </c>
      <c r="AT205" s="11" t="s">
        <v>784</v>
      </c>
      <c r="AU205" s="11" t="s">
        <v>785</v>
      </c>
      <c r="AV205" s="11" t="s">
        <v>786</v>
      </c>
      <c r="AW205" s="11" t="s">
        <v>787</v>
      </c>
      <c r="AX205" s="11" t="s">
        <v>788</v>
      </c>
      <c r="AY205" s="11" t="s">
        <v>789</v>
      </c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</row>
    <row r="206" spans="1:68" ht="16.5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</row>
    <row r="207" spans="1:68" ht="16.5" customHeight="1" x14ac:dyDescent="0.25">
      <c r="A207" s="11" t="s">
        <v>891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</row>
    <row r="208" spans="1:68" ht="16.5" customHeight="1" x14ac:dyDescent="0.25">
      <c r="A208" s="11" t="s">
        <v>892</v>
      </c>
      <c r="B208" s="11">
        <v>0</v>
      </c>
      <c r="C208" s="11">
        <v>0</v>
      </c>
      <c r="D208" s="11">
        <v>215372</v>
      </c>
      <c r="E208" s="11">
        <v>249429.52</v>
      </c>
      <c r="F208" s="11">
        <v>61073</v>
      </c>
      <c r="G208" s="11">
        <v>135338</v>
      </c>
      <c r="H208" s="11">
        <v>214498</v>
      </c>
      <c r="I208" s="11">
        <v>287517.62</v>
      </c>
      <c r="J208" s="11">
        <v>99714</v>
      </c>
      <c r="K208" s="11">
        <v>192207</v>
      </c>
      <c r="L208" s="11">
        <v>295457</v>
      </c>
      <c r="M208" s="11">
        <v>396893.12</v>
      </c>
      <c r="N208" s="11">
        <v>117198</v>
      </c>
      <c r="O208" s="11">
        <v>239167</v>
      </c>
      <c r="P208" s="11">
        <v>373883</v>
      </c>
      <c r="Q208" s="11">
        <v>486864.56</v>
      </c>
      <c r="R208" s="11">
        <v>128209</v>
      </c>
      <c r="S208" s="11">
        <v>279302</v>
      </c>
      <c r="T208" s="11">
        <v>462720</v>
      </c>
      <c r="U208" s="11">
        <v>646386.56200000003</v>
      </c>
      <c r="V208" s="11">
        <v>191475</v>
      </c>
      <c r="W208" s="11">
        <v>393605</v>
      </c>
      <c r="X208" s="11">
        <v>598471</v>
      </c>
      <c r="Y208" s="11">
        <v>803962.96799999999</v>
      </c>
      <c r="Z208" s="11">
        <v>195783</v>
      </c>
      <c r="AA208" s="11">
        <v>407299</v>
      </c>
      <c r="AB208" s="11">
        <v>620213</v>
      </c>
      <c r="AC208" s="11">
        <v>841241.73</v>
      </c>
      <c r="AD208" s="11">
        <v>211820</v>
      </c>
      <c r="AE208" s="11">
        <v>425017</v>
      </c>
      <c r="AF208" s="11">
        <v>646204</v>
      </c>
      <c r="AG208" s="11">
        <v>853717.16</v>
      </c>
      <c r="AH208" s="11">
        <v>216449</v>
      </c>
      <c r="AI208" s="11">
        <v>440737</v>
      </c>
      <c r="AJ208" s="11">
        <v>669848</v>
      </c>
      <c r="AK208" s="11">
        <v>867786.57</v>
      </c>
      <c r="AL208" s="11">
        <v>216258</v>
      </c>
      <c r="AM208" s="11">
        <v>444707</v>
      </c>
      <c r="AN208" s="11">
        <v>684455</v>
      </c>
      <c r="AO208" s="11">
        <v>920224</v>
      </c>
      <c r="AP208" s="11">
        <v>220848</v>
      </c>
      <c r="AQ208" s="11">
        <v>457713</v>
      </c>
      <c r="AR208" s="11">
        <v>731600</v>
      </c>
      <c r="AS208" s="11">
        <v>1000926.32</v>
      </c>
      <c r="AT208" s="11">
        <v>240987</v>
      </c>
      <c r="AU208" s="11">
        <v>497645</v>
      </c>
      <c r="AV208" s="11">
        <v>776150</v>
      </c>
      <c r="AW208" s="11">
        <v>1075554.449</v>
      </c>
      <c r="AX208" s="11">
        <v>249192</v>
      </c>
      <c r="AY208" s="11">
        <v>545431</v>
      </c>
      <c r="AZ208" s="16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</row>
    <row r="209" spans="1:68" ht="16.5" customHeight="1" x14ac:dyDescent="0.25">
      <c r="A209" s="11" t="s">
        <v>893</v>
      </c>
      <c r="B209" s="11">
        <v>81573</v>
      </c>
      <c r="C209" s="11">
        <v>145768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0</v>
      </c>
      <c r="AV209" s="11">
        <v>0</v>
      </c>
      <c r="AW209" s="11">
        <v>0</v>
      </c>
      <c r="AX209" s="11">
        <v>0</v>
      </c>
      <c r="AY209" s="11">
        <v>0</v>
      </c>
      <c r="AZ209" s="16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</row>
    <row r="210" spans="1:68" ht="16.5" customHeight="1" x14ac:dyDescent="0.25">
      <c r="A210" s="11" t="s">
        <v>894</v>
      </c>
      <c r="B210" s="11">
        <v>3258</v>
      </c>
      <c r="C210" s="11">
        <v>6530</v>
      </c>
      <c r="D210" s="11">
        <v>10009</v>
      </c>
      <c r="E210" s="11">
        <v>12941.36</v>
      </c>
      <c r="F210" s="11">
        <v>3371</v>
      </c>
      <c r="G210" s="11">
        <v>6712</v>
      </c>
      <c r="H210" s="11">
        <v>10490</v>
      </c>
      <c r="I210" s="11">
        <v>14329.01</v>
      </c>
      <c r="J210" s="11">
        <v>4072</v>
      </c>
      <c r="K210" s="11">
        <v>8145</v>
      </c>
      <c r="L210" s="11">
        <v>12185</v>
      </c>
      <c r="M210" s="11">
        <v>16315.81</v>
      </c>
      <c r="N210" s="11">
        <v>4192</v>
      </c>
      <c r="O210" s="11">
        <v>8300</v>
      </c>
      <c r="P210" s="11">
        <v>12847</v>
      </c>
      <c r="Q210" s="11">
        <v>17594.66</v>
      </c>
      <c r="R210" s="11">
        <v>4613</v>
      </c>
      <c r="S210" s="11">
        <v>9227</v>
      </c>
      <c r="T210" s="11">
        <v>14152</v>
      </c>
      <c r="U210" s="11">
        <v>19323.598000000002</v>
      </c>
      <c r="V210" s="11">
        <v>5258</v>
      </c>
      <c r="W210" s="11">
        <v>10676</v>
      </c>
      <c r="X210" s="11">
        <v>16344</v>
      </c>
      <c r="Y210" s="11">
        <v>22148.73</v>
      </c>
      <c r="Z210" s="11">
        <v>5927</v>
      </c>
      <c r="AA210" s="11">
        <v>12166</v>
      </c>
      <c r="AB210" s="11">
        <v>18486</v>
      </c>
      <c r="AC210" s="11">
        <v>25057.73</v>
      </c>
      <c r="AD210" s="11">
        <v>6458</v>
      </c>
      <c r="AE210" s="11">
        <v>13431</v>
      </c>
      <c r="AF210" s="11">
        <v>20631</v>
      </c>
      <c r="AG210" s="11">
        <v>27850.75</v>
      </c>
      <c r="AH210" s="11">
        <v>7199</v>
      </c>
      <c r="AI210" s="11">
        <v>14319</v>
      </c>
      <c r="AJ210" s="11">
        <v>21265</v>
      </c>
      <c r="AK210" s="11">
        <v>28182.97</v>
      </c>
      <c r="AL210" s="11">
        <v>6792</v>
      </c>
      <c r="AM210" s="11">
        <v>13760</v>
      </c>
      <c r="AN210" s="11">
        <v>20649</v>
      </c>
      <c r="AO210" s="11">
        <v>27357.64</v>
      </c>
      <c r="AP210" s="11">
        <v>6610</v>
      </c>
      <c r="AQ210" s="11">
        <v>13249</v>
      </c>
      <c r="AR210" s="11">
        <v>20199</v>
      </c>
      <c r="AS210" s="11">
        <v>27110.98</v>
      </c>
      <c r="AT210" s="11">
        <v>6915</v>
      </c>
      <c r="AU210" s="11">
        <v>14040</v>
      </c>
      <c r="AV210" s="11">
        <v>21392</v>
      </c>
      <c r="AW210" s="11">
        <v>28859.535</v>
      </c>
      <c r="AX210" s="11">
        <v>15773</v>
      </c>
      <c r="AY210" s="11">
        <v>31820</v>
      </c>
      <c r="AZ210" s="16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</row>
    <row r="211" spans="1:68" ht="16.5" customHeight="1" x14ac:dyDescent="0.25">
      <c r="A211" s="11" t="s">
        <v>895</v>
      </c>
      <c r="B211" s="11">
        <v>3196</v>
      </c>
      <c r="C211" s="11">
        <v>6530</v>
      </c>
      <c r="D211" s="11">
        <v>9819</v>
      </c>
      <c r="E211" s="11">
        <v>12941.36</v>
      </c>
      <c r="F211" s="11">
        <v>2949</v>
      </c>
      <c r="G211" s="11">
        <v>5864</v>
      </c>
      <c r="H211" s="11">
        <v>9121</v>
      </c>
      <c r="I211" s="11">
        <v>12427.21</v>
      </c>
      <c r="J211" s="11">
        <v>3503</v>
      </c>
      <c r="K211" s="11">
        <v>6997</v>
      </c>
      <c r="L211" s="11">
        <v>10452</v>
      </c>
      <c r="M211" s="11">
        <v>13981.25</v>
      </c>
      <c r="N211" s="11">
        <v>3597</v>
      </c>
      <c r="O211" s="11">
        <v>7013</v>
      </c>
      <c r="P211" s="11">
        <v>10861</v>
      </c>
      <c r="Q211" s="11">
        <v>14869.3</v>
      </c>
      <c r="R211" s="11">
        <v>3857</v>
      </c>
      <c r="S211" s="11">
        <v>7708</v>
      </c>
      <c r="T211" s="11">
        <v>11869</v>
      </c>
      <c r="U211" s="11">
        <v>16254.392</v>
      </c>
      <c r="V211" s="11">
        <v>4473</v>
      </c>
      <c r="W211" s="11">
        <v>9095</v>
      </c>
      <c r="X211" s="11">
        <v>13958</v>
      </c>
      <c r="Y211" s="11">
        <v>18940.276999999998</v>
      </c>
      <c r="Z211" s="11">
        <v>5085</v>
      </c>
      <c r="AA211" s="11">
        <v>10473</v>
      </c>
      <c r="AB211" s="11">
        <v>15930</v>
      </c>
      <c r="AC211" s="11">
        <v>21622.1</v>
      </c>
      <c r="AD211" s="11">
        <v>5583</v>
      </c>
      <c r="AE211" s="11">
        <v>11671</v>
      </c>
      <c r="AF211" s="11">
        <v>17970</v>
      </c>
      <c r="AG211" s="11">
        <v>24263.15</v>
      </c>
      <c r="AH211" s="11">
        <v>6217</v>
      </c>
      <c r="AI211" s="11">
        <v>12359</v>
      </c>
      <c r="AJ211" s="11">
        <v>18304</v>
      </c>
      <c r="AK211" s="11">
        <v>24227</v>
      </c>
      <c r="AL211" s="11">
        <v>5855</v>
      </c>
      <c r="AM211" s="11">
        <v>11881</v>
      </c>
      <c r="AN211" s="11">
        <v>17800</v>
      </c>
      <c r="AO211" s="11">
        <v>23531.23</v>
      </c>
      <c r="AP211" s="11">
        <v>5660</v>
      </c>
      <c r="AQ211" s="11">
        <v>11337</v>
      </c>
      <c r="AR211" s="11">
        <v>17297</v>
      </c>
      <c r="AS211" s="11">
        <v>23503.58</v>
      </c>
      <c r="AT211" s="11">
        <v>6219</v>
      </c>
      <c r="AU211" s="11">
        <v>12644</v>
      </c>
      <c r="AV211" s="11">
        <v>19371</v>
      </c>
      <c r="AW211" s="11">
        <v>26224.544000000002</v>
      </c>
      <c r="AX211" s="11">
        <v>15214</v>
      </c>
      <c r="AY211" s="11">
        <v>30700</v>
      </c>
      <c r="AZ211" s="16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</row>
    <row r="212" spans="1:68" ht="16.5" customHeight="1" x14ac:dyDescent="0.25">
      <c r="A212" s="11" t="s">
        <v>896</v>
      </c>
      <c r="B212" s="11">
        <v>62</v>
      </c>
      <c r="C212" s="11">
        <v>0</v>
      </c>
      <c r="D212" s="11">
        <v>190</v>
      </c>
      <c r="E212" s="11">
        <v>0</v>
      </c>
      <c r="F212" s="11">
        <v>422</v>
      </c>
      <c r="G212" s="11">
        <v>848</v>
      </c>
      <c r="H212" s="11">
        <v>1369</v>
      </c>
      <c r="I212" s="11">
        <v>1901.8</v>
      </c>
      <c r="J212" s="11">
        <v>569</v>
      </c>
      <c r="K212" s="11">
        <v>1148</v>
      </c>
      <c r="L212" s="11">
        <v>1733</v>
      </c>
      <c r="M212" s="11">
        <v>2334.5700000000002</v>
      </c>
      <c r="N212" s="11">
        <v>595</v>
      </c>
      <c r="O212" s="11">
        <v>1287</v>
      </c>
      <c r="P212" s="11">
        <v>1986</v>
      </c>
      <c r="Q212" s="11">
        <v>2725.36</v>
      </c>
      <c r="R212" s="11">
        <v>756</v>
      </c>
      <c r="S212" s="11">
        <v>1519</v>
      </c>
      <c r="T212" s="11">
        <v>2283</v>
      </c>
      <c r="U212" s="11">
        <v>3069.2060000000001</v>
      </c>
      <c r="V212" s="11">
        <v>785</v>
      </c>
      <c r="W212" s="11">
        <v>1581</v>
      </c>
      <c r="X212" s="11">
        <v>2386</v>
      </c>
      <c r="Y212" s="11">
        <v>3208.453</v>
      </c>
      <c r="Z212" s="11">
        <v>842</v>
      </c>
      <c r="AA212" s="11">
        <v>1693</v>
      </c>
      <c r="AB212" s="11">
        <v>2556</v>
      </c>
      <c r="AC212" s="11">
        <v>3435.63</v>
      </c>
      <c r="AD212" s="11">
        <v>875</v>
      </c>
      <c r="AE212" s="11">
        <v>1760</v>
      </c>
      <c r="AF212" s="11">
        <v>2661</v>
      </c>
      <c r="AG212" s="11">
        <v>3587.6</v>
      </c>
      <c r="AH212" s="11">
        <v>982</v>
      </c>
      <c r="AI212" s="11">
        <v>1960</v>
      </c>
      <c r="AJ212" s="11">
        <v>2961</v>
      </c>
      <c r="AK212" s="11">
        <v>3955.97</v>
      </c>
      <c r="AL212" s="11">
        <v>937</v>
      </c>
      <c r="AM212" s="11">
        <v>1879</v>
      </c>
      <c r="AN212" s="11">
        <v>2849</v>
      </c>
      <c r="AO212" s="11">
        <v>3826.41</v>
      </c>
      <c r="AP212" s="11">
        <v>950</v>
      </c>
      <c r="AQ212" s="11">
        <v>1912</v>
      </c>
      <c r="AR212" s="11">
        <v>2902</v>
      </c>
      <c r="AS212" s="11">
        <v>3607.4</v>
      </c>
      <c r="AT212" s="11">
        <v>696</v>
      </c>
      <c r="AU212" s="11">
        <v>1396</v>
      </c>
      <c r="AV212" s="11">
        <v>2021</v>
      </c>
      <c r="AW212" s="11">
        <v>2634.991</v>
      </c>
      <c r="AX212" s="11">
        <v>559</v>
      </c>
      <c r="AY212" s="11">
        <v>1120</v>
      </c>
      <c r="AZ212" s="16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</row>
    <row r="213" spans="1:68" ht="16.5" customHeight="1" x14ac:dyDescent="0.25">
      <c r="A213" s="11" t="s">
        <v>897</v>
      </c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56044</v>
      </c>
      <c r="H213" s="11">
        <v>85833</v>
      </c>
      <c r="I213" s="11">
        <v>113853.85</v>
      </c>
      <c r="J213" s="11">
        <v>18572</v>
      </c>
      <c r="K213" s="11">
        <v>48428</v>
      </c>
      <c r="L213" s="11">
        <v>70122</v>
      </c>
      <c r="M213" s="11">
        <v>89517.68</v>
      </c>
      <c r="N213" s="11">
        <v>13085</v>
      </c>
      <c r="O213" s="11">
        <v>21657</v>
      </c>
      <c r="P213" s="11">
        <v>33358</v>
      </c>
      <c r="Q213" s="11">
        <v>58697.05</v>
      </c>
      <c r="R213" s="11">
        <v>26552</v>
      </c>
      <c r="S213" s="11">
        <v>51976</v>
      </c>
      <c r="T213" s="11">
        <v>75925</v>
      </c>
      <c r="U213" s="11">
        <v>97890.22</v>
      </c>
      <c r="V213" s="11">
        <v>31520</v>
      </c>
      <c r="W213" s="11">
        <v>56398</v>
      </c>
      <c r="X213" s="11">
        <v>111810</v>
      </c>
      <c r="Y213" s="11">
        <v>152406.302</v>
      </c>
      <c r="Z213" s="11">
        <v>73195</v>
      </c>
      <c r="AA213" s="11">
        <v>127815</v>
      </c>
      <c r="AB213" s="11">
        <v>189320</v>
      </c>
      <c r="AC213" s="11">
        <v>242404.41</v>
      </c>
      <c r="AD213" s="11">
        <v>54326</v>
      </c>
      <c r="AE213" s="11">
        <v>109924</v>
      </c>
      <c r="AF213" s="11">
        <v>183661</v>
      </c>
      <c r="AG213" s="11">
        <v>270013.03999999998</v>
      </c>
      <c r="AH213" s="11">
        <v>74793</v>
      </c>
      <c r="AI213" s="11">
        <v>142061</v>
      </c>
      <c r="AJ213" s="11">
        <v>234676</v>
      </c>
      <c r="AK213" s="11">
        <v>379791.7</v>
      </c>
      <c r="AL213" s="11">
        <v>103312</v>
      </c>
      <c r="AM213" s="11">
        <v>200824</v>
      </c>
      <c r="AN213" s="11">
        <v>309562</v>
      </c>
      <c r="AO213" s="11">
        <v>463778.43</v>
      </c>
      <c r="AP213" s="11">
        <v>123781</v>
      </c>
      <c r="AQ213" s="11">
        <v>241770</v>
      </c>
      <c r="AR213" s="11">
        <v>338257</v>
      </c>
      <c r="AS213" s="11">
        <v>459055.64</v>
      </c>
      <c r="AT213" s="11">
        <v>119536</v>
      </c>
      <c r="AU213" s="11">
        <v>214950</v>
      </c>
      <c r="AV213" s="11">
        <v>333510</v>
      </c>
      <c r="AW213" s="11">
        <v>467004.33199999999</v>
      </c>
      <c r="AX213" s="11">
        <v>170942</v>
      </c>
      <c r="AY213" s="11">
        <v>248968</v>
      </c>
      <c r="AZ213" s="16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</row>
    <row r="214" spans="1:68" ht="16.5" customHeight="1" x14ac:dyDescent="0.25">
      <c r="A214" s="11" t="s">
        <v>898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-630</v>
      </c>
      <c r="H214" s="11">
        <v>-1353</v>
      </c>
      <c r="I214" s="11">
        <v>-1833.21</v>
      </c>
      <c r="J214" s="11">
        <v>-356</v>
      </c>
      <c r="K214" s="11">
        <v>-356</v>
      </c>
      <c r="L214" s="11">
        <v>-361</v>
      </c>
      <c r="M214" s="11">
        <v>-1162.1400000000001</v>
      </c>
      <c r="N214" s="11">
        <v>-10</v>
      </c>
      <c r="O214" s="11">
        <v>-16</v>
      </c>
      <c r="P214" s="11">
        <v>-837</v>
      </c>
      <c r="Q214" s="11">
        <v>-994.5</v>
      </c>
      <c r="R214" s="11">
        <v>-2286</v>
      </c>
      <c r="S214" s="11">
        <v>-2569</v>
      </c>
      <c r="T214" s="11">
        <v>-2572</v>
      </c>
      <c r="U214" s="11">
        <v>-2572.3029999999999</v>
      </c>
      <c r="V214" s="11">
        <v>-920</v>
      </c>
      <c r="W214" s="11">
        <v>-1777</v>
      </c>
      <c r="X214" s="11">
        <v>-2476</v>
      </c>
      <c r="Y214" s="11">
        <v>-2476.127</v>
      </c>
      <c r="Z214" s="11">
        <v>-339</v>
      </c>
      <c r="AA214" s="11">
        <v>-640</v>
      </c>
      <c r="AB214" s="11">
        <v>-641</v>
      </c>
      <c r="AC214" s="11">
        <v>-639.86</v>
      </c>
      <c r="AD214" s="11">
        <v>-292</v>
      </c>
      <c r="AE214" s="11">
        <v>-1122</v>
      </c>
      <c r="AF214" s="11">
        <v>-1121</v>
      </c>
      <c r="AG214" s="11">
        <v>-1121.52</v>
      </c>
      <c r="AH214" s="11">
        <v>-28</v>
      </c>
      <c r="AI214" s="11">
        <v>-695</v>
      </c>
      <c r="AJ214" s="11">
        <v>-829</v>
      </c>
      <c r="AK214" s="11">
        <v>-1452.47</v>
      </c>
      <c r="AL214" s="11">
        <v>-254</v>
      </c>
      <c r="AM214" s="11">
        <v>-384</v>
      </c>
      <c r="AN214" s="11">
        <v>-408</v>
      </c>
      <c r="AO214" s="11">
        <v>-1280.45</v>
      </c>
      <c r="AP214" s="11">
        <v>-985</v>
      </c>
      <c r="AQ214" s="11">
        <v>-1586</v>
      </c>
      <c r="AR214" s="11">
        <v>-1587</v>
      </c>
      <c r="AS214" s="11">
        <v>-2576.89</v>
      </c>
      <c r="AT214" s="11">
        <v>0</v>
      </c>
      <c r="AU214" s="11">
        <v>-450</v>
      </c>
      <c r="AV214" s="11">
        <v>-450</v>
      </c>
      <c r="AW214" s="11">
        <v>-1029.1510000000001</v>
      </c>
      <c r="AX214" s="11">
        <v>-735</v>
      </c>
      <c r="AY214" s="11">
        <v>-854</v>
      </c>
      <c r="AZ214" s="16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</row>
    <row r="215" spans="1:68" ht="16.5" customHeight="1" x14ac:dyDescent="0.25">
      <c r="A215" s="11" t="s">
        <v>899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-456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-26.88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32</v>
      </c>
      <c r="AF215" s="11">
        <v>32</v>
      </c>
      <c r="AG215" s="11">
        <v>32</v>
      </c>
      <c r="AH215" s="11">
        <v>0</v>
      </c>
      <c r="AI215" s="11">
        <v>22</v>
      </c>
      <c r="AJ215" s="11">
        <v>2158</v>
      </c>
      <c r="AK215" s="11">
        <v>1777.4</v>
      </c>
      <c r="AL215" s="11">
        <v>0</v>
      </c>
      <c r="AM215" s="11">
        <v>46</v>
      </c>
      <c r="AN215" s="11">
        <v>45</v>
      </c>
      <c r="AO215" s="11">
        <v>-421.92</v>
      </c>
      <c r="AP215" s="11">
        <v>0</v>
      </c>
      <c r="AQ215" s="11">
        <v>0</v>
      </c>
      <c r="AR215" s="11">
        <v>176</v>
      </c>
      <c r="AS215" s="11">
        <v>87.75</v>
      </c>
      <c r="AT215" s="11">
        <v>468</v>
      </c>
      <c r="AU215" s="11">
        <v>0</v>
      </c>
      <c r="AV215" s="11">
        <v>0</v>
      </c>
      <c r="AW215" s="11">
        <v>0</v>
      </c>
      <c r="AX215" s="11">
        <v>0</v>
      </c>
      <c r="AY215" s="11">
        <v>0</v>
      </c>
      <c r="AZ215" s="16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</row>
    <row r="216" spans="1:68" ht="16.5" customHeight="1" x14ac:dyDescent="0.25">
      <c r="A216" s="11" t="s">
        <v>900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6305</v>
      </c>
      <c r="I216" s="11">
        <v>0</v>
      </c>
      <c r="J216" s="11">
        <v>0</v>
      </c>
      <c r="K216" s="11">
        <v>-7765</v>
      </c>
      <c r="L216" s="11">
        <v>-9717</v>
      </c>
      <c r="M216" s="11">
        <v>0</v>
      </c>
      <c r="N216" s="11">
        <v>-156</v>
      </c>
      <c r="O216" s="11">
        <v>-22</v>
      </c>
      <c r="P216" s="11">
        <v>-1643</v>
      </c>
      <c r="Q216" s="11">
        <v>593.22</v>
      </c>
      <c r="R216" s="11">
        <v>-3336</v>
      </c>
      <c r="S216" s="11">
        <v>-2540</v>
      </c>
      <c r="T216" s="11">
        <v>-1217</v>
      </c>
      <c r="U216" s="11">
        <v>3950.1170000000002</v>
      </c>
      <c r="V216" s="11">
        <v>-662</v>
      </c>
      <c r="W216" s="11">
        <v>4892</v>
      </c>
      <c r="X216" s="11">
        <v>6381</v>
      </c>
      <c r="Y216" s="11">
        <v>9546.3639999999996</v>
      </c>
      <c r="Z216" s="11">
        <v>-547</v>
      </c>
      <c r="AA216" s="11">
        <v>3787</v>
      </c>
      <c r="AB216" s="11">
        <v>9297</v>
      </c>
      <c r="AC216" s="11">
        <v>25134.65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16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</row>
    <row r="217" spans="1:68" ht="16.5" customHeight="1" x14ac:dyDescent="0.25">
      <c r="A217" s="11" t="s">
        <v>901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-8337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>
        <v>0</v>
      </c>
      <c r="AW217" s="11">
        <v>0</v>
      </c>
      <c r="AX217" s="11">
        <v>1931</v>
      </c>
      <c r="AY217" s="11">
        <v>1785</v>
      </c>
      <c r="AZ217" s="16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</row>
    <row r="218" spans="1:68" ht="16.5" customHeight="1" x14ac:dyDescent="0.25">
      <c r="A218" s="11" t="s">
        <v>902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-281</v>
      </c>
      <c r="H218" s="11">
        <v>0</v>
      </c>
      <c r="I218" s="11">
        <v>-485.55</v>
      </c>
      <c r="J218" s="11">
        <v>-73</v>
      </c>
      <c r="K218" s="11">
        <v>-88</v>
      </c>
      <c r="L218" s="11">
        <v>-322</v>
      </c>
      <c r="M218" s="11">
        <v>-131.63</v>
      </c>
      <c r="N218" s="11">
        <v>-366</v>
      </c>
      <c r="O218" s="11">
        <v>-278</v>
      </c>
      <c r="P218" s="11">
        <v>-410</v>
      </c>
      <c r="Q218" s="11">
        <v>-862.88</v>
      </c>
      <c r="R218" s="11">
        <v>-410</v>
      </c>
      <c r="S218" s="11">
        <v>-1375</v>
      </c>
      <c r="T218" s="11">
        <v>-2077</v>
      </c>
      <c r="U218" s="11">
        <v>-1608.75</v>
      </c>
      <c r="V218" s="11">
        <v>-687</v>
      </c>
      <c r="W218" s="11">
        <v>-161</v>
      </c>
      <c r="X218" s="11">
        <v>-468</v>
      </c>
      <c r="Y218" s="11">
        <v>-804.375</v>
      </c>
      <c r="Z218" s="11">
        <v>-497</v>
      </c>
      <c r="AA218" s="11">
        <v>-1711</v>
      </c>
      <c r="AB218" s="11">
        <v>-2589</v>
      </c>
      <c r="AC218" s="11">
        <v>-3115.13</v>
      </c>
      <c r="AD218" s="11">
        <v>-643</v>
      </c>
      <c r="AE218" s="11">
        <v>-2691</v>
      </c>
      <c r="AF218" s="11">
        <v>-4387</v>
      </c>
      <c r="AG218" s="11">
        <v>-4095</v>
      </c>
      <c r="AH218" s="11">
        <v>-58</v>
      </c>
      <c r="AI218" s="11">
        <v>1668</v>
      </c>
      <c r="AJ218" s="11">
        <v>0</v>
      </c>
      <c r="AK218" s="11">
        <v>0</v>
      </c>
      <c r="AL218" s="11">
        <v>-117</v>
      </c>
      <c r="AM218" s="11">
        <v>556</v>
      </c>
      <c r="AN218" s="11">
        <v>-1989</v>
      </c>
      <c r="AO218" s="11">
        <v>0</v>
      </c>
      <c r="AP218" s="11">
        <v>-1404</v>
      </c>
      <c r="AQ218" s="11">
        <v>0</v>
      </c>
      <c r="AR218" s="11">
        <v>0</v>
      </c>
      <c r="AS218" s="11">
        <v>0</v>
      </c>
      <c r="AT218" s="11">
        <v>0</v>
      </c>
      <c r="AU218" s="11">
        <v>1082</v>
      </c>
      <c r="AV218" s="11">
        <v>3481</v>
      </c>
      <c r="AW218" s="11">
        <v>2369.25</v>
      </c>
      <c r="AX218" s="11">
        <v>0</v>
      </c>
      <c r="AY218" s="11">
        <v>0</v>
      </c>
      <c r="AZ218" s="16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</row>
    <row r="219" spans="1:68" ht="16.5" customHeight="1" x14ac:dyDescent="0.25">
      <c r="A219" s="11" t="s">
        <v>903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-515190</v>
      </c>
      <c r="H219" s="11">
        <v>-774196</v>
      </c>
      <c r="I219" s="11">
        <v>-1035634.55</v>
      </c>
      <c r="J219" s="11">
        <v>-267095</v>
      </c>
      <c r="K219" s="11">
        <v>-551303</v>
      </c>
      <c r="L219" s="11">
        <v>-851047</v>
      </c>
      <c r="M219" s="11">
        <v>-1165594.27</v>
      </c>
      <c r="N219" s="11">
        <v>-325379</v>
      </c>
      <c r="O219" s="11">
        <v>-680707</v>
      </c>
      <c r="P219" s="11">
        <v>-1050623</v>
      </c>
      <c r="Q219" s="11">
        <v>-1428211.12</v>
      </c>
      <c r="R219" s="11">
        <v>-382261</v>
      </c>
      <c r="S219" s="11">
        <v>-813723</v>
      </c>
      <c r="T219" s="11">
        <v>-1272059</v>
      </c>
      <c r="U219" s="11">
        <v>-1752160.861</v>
      </c>
      <c r="V219" s="11">
        <v>-489894</v>
      </c>
      <c r="W219" s="11">
        <v>-1013885</v>
      </c>
      <c r="X219" s="11">
        <v>-1574505</v>
      </c>
      <c r="Y219" s="11">
        <v>-2153939.6490000002</v>
      </c>
      <c r="Z219" s="11">
        <v>-577374</v>
      </c>
      <c r="AA219" s="11">
        <v>-1172365</v>
      </c>
      <c r="AB219" s="11">
        <v>-1774655</v>
      </c>
      <c r="AC219" s="11">
        <v>-2375561.35</v>
      </c>
      <c r="AD219" s="11">
        <v>-590625</v>
      </c>
      <c r="AE219" s="11">
        <v>-1191395</v>
      </c>
      <c r="AF219" s="11">
        <v>-1805012</v>
      </c>
      <c r="AG219" s="11">
        <v>-2395457.9300000002</v>
      </c>
      <c r="AH219" s="11">
        <v>-606177</v>
      </c>
      <c r="AI219" s="11">
        <v>-1216877</v>
      </c>
      <c r="AJ219" s="11">
        <v>-1842035</v>
      </c>
      <c r="AK219" s="11">
        <v>-2469769.02</v>
      </c>
      <c r="AL219" s="11">
        <v>-620620</v>
      </c>
      <c r="AM219" s="11">
        <v>-1252667</v>
      </c>
      <c r="AN219" s="11">
        <v>-1897675</v>
      </c>
      <c r="AO219" s="11">
        <v>-2551686.84</v>
      </c>
      <c r="AP219" s="11">
        <v>-643364</v>
      </c>
      <c r="AQ219" s="11">
        <v>-1302304</v>
      </c>
      <c r="AR219" s="11">
        <v>-1973815</v>
      </c>
      <c r="AS219" s="11">
        <v>-2652709.2000000002</v>
      </c>
      <c r="AT219" s="11">
        <v>-678109</v>
      </c>
      <c r="AU219" s="11">
        <v>-1383680</v>
      </c>
      <c r="AV219" s="11">
        <v>-2122408</v>
      </c>
      <c r="AW219" s="11">
        <v>-2911510.997</v>
      </c>
      <c r="AX219" s="11">
        <v>-788531</v>
      </c>
      <c r="AY219" s="11">
        <v>-1553645</v>
      </c>
      <c r="AZ219" s="16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</row>
    <row r="220" spans="1:68" ht="16.5" customHeight="1" x14ac:dyDescent="0.25">
      <c r="A220" s="11" t="s">
        <v>904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-23</v>
      </c>
      <c r="H220" s="11">
        <v>-47</v>
      </c>
      <c r="I220" s="11">
        <v>-46.8</v>
      </c>
      <c r="J220" s="11">
        <v>0</v>
      </c>
      <c r="K220" s="11">
        <v>-26</v>
      </c>
      <c r="L220" s="11">
        <v>-26</v>
      </c>
      <c r="M220" s="11">
        <v>-49.73</v>
      </c>
      <c r="N220" s="11">
        <v>0</v>
      </c>
      <c r="O220" s="11">
        <v>-29</v>
      </c>
      <c r="P220" s="11">
        <v>-55</v>
      </c>
      <c r="Q220" s="11">
        <v>-55.58</v>
      </c>
      <c r="R220" s="11">
        <v>0</v>
      </c>
      <c r="S220" s="11">
        <v>-38</v>
      </c>
      <c r="T220" s="11">
        <v>-73</v>
      </c>
      <c r="U220" s="11">
        <v>-73.125</v>
      </c>
      <c r="V220" s="11">
        <v>0</v>
      </c>
      <c r="W220" s="11">
        <v>-70</v>
      </c>
      <c r="X220" s="11">
        <v>-70</v>
      </c>
      <c r="Y220" s="11">
        <v>-111.15</v>
      </c>
      <c r="Z220" s="11">
        <v>0</v>
      </c>
      <c r="AA220" s="11">
        <v>-70</v>
      </c>
      <c r="AB220" s="11">
        <v>-70</v>
      </c>
      <c r="AC220" s="11">
        <v>-111.15</v>
      </c>
      <c r="AD220" s="11">
        <v>0</v>
      </c>
      <c r="AE220" s="11">
        <v>-73</v>
      </c>
      <c r="AF220" s="11">
        <v>-126</v>
      </c>
      <c r="AG220" s="11">
        <v>-125.78</v>
      </c>
      <c r="AH220" s="11">
        <v>0</v>
      </c>
      <c r="AI220" s="11">
        <v>-85</v>
      </c>
      <c r="AJ220" s="11">
        <v>-140</v>
      </c>
      <c r="AK220" s="11">
        <v>-140.4</v>
      </c>
      <c r="AL220" s="11">
        <v>0</v>
      </c>
      <c r="AM220" s="11">
        <v>-91</v>
      </c>
      <c r="AN220" s="11">
        <v>-91</v>
      </c>
      <c r="AO220" s="11">
        <v>-149.18</v>
      </c>
      <c r="AP220" s="11">
        <v>0</v>
      </c>
      <c r="AQ220" s="11">
        <v>-99</v>
      </c>
      <c r="AR220" s="11">
        <v>-164</v>
      </c>
      <c r="AS220" s="11">
        <v>-163.80000000000001</v>
      </c>
      <c r="AT220" s="11">
        <v>0</v>
      </c>
      <c r="AU220" s="11">
        <v>-105</v>
      </c>
      <c r="AV220" s="11">
        <v>-173</v>
      </c>
      <c r="AW220" s="11">
        <v>-172.57499999999999</v>
      </c>
      <c r="AX220" s="11">
        <v>0</v>
      </c>
      <c r="AY220" s="11">
        <v>-120</v>
      </c>
      <c r="AZ220" s="16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</row>
    <row r="221" spans="1:68" ht="16.5" customHeight="1" x14ac:dyDescent="0.25">
      <c r="A221" s="11" t="s">
        <v>905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-515167</v>
      </c>
      <c r="H221" s="11">
        <v>-774149</v>
      </c>
      <c r="I221" s="11">
        <v>-1035587.75</v>
      </c>
      <c r="J221" s="11">
        <v>-267095</v>
      </c>
      <c r="K221" s="11">
        <v>-551277</v>
      </c>
      <c r="L221" s="11">
        <v>-851021</v>
      </c>
      <c r="M221" s="11">
        <v>-1165544.55</v>
      </c>
      <c r="N221" s="11">
        <v>-325379</v>
      </c>
      <c r="O221" s="11">
        <v>-680678</v>
      </c>
      <c r="P221" s="11">
        <v>-1050568</v>
      </c>
      <c r="Q221" s="11">
        <v>-1428155.54</v>
      </c>
      <c r="R221" s="11">
        <v>-382261</v>
      </c>
      <c r="S221" s="11">
        <v>-813685</v>
      </c>
      <c r="T221" s="11">
        <v>-1271986</v>
      </c>
      <c r="U221" s="11">
        <v>-1752087.736</v>
      </c>
      <c r="V221" s="11">
        <v>-489894</v>
      </c>
      <c r="W221" s="11">
        <v>-1013815</v>
      </c>
      <c r="X221" s="11">
        <v>-1574435</v>
      </c>
      <c r="Y221" s="11">
        <v>-2153828.4989999998</v>
      </c>
      <c r="Z221" s="11">
        <v>-577374</v>
      </c>
      <c r="AA221" s="11">
        <v>-1172295</v>
      </c>
      <c r="AB221" s="11">
        <v>-1774585</v>
      </c>
      <c r="AC221" s="11">
        <v>-2375450.2000000002</v>
      </c>
      <c r="AD221" s="11">
        <v>-590625</v>
      </c>
      <c r="AE221" s="11">
        <v>-1191322</v>
      </c>
      <c r="AF221" s="11">
        <v>-1804886</v>
      </c>
      <c r="AG221" s="11">
        <v>-2395332.15</v>
      </c>
      <c r="AH221" s="11">
        <v>-606177</v>
      </c>
      <c r="AI221" s="11">
        <v>-1216792</v>
      </c>
      <c r="AJ221" s="11">
        <v>-1841895</v>
      </c>
      <c r="AK221" s="11">
        <v>-2469628.62</v>
      </c>
      <c r="AL221" s="11">
        <v>-620620</v>
      </c>
      <c r="AM221" s="11">
        <v>-1252576</v>
      </c>
      <c r="AN221" s="11">
        <v>-1897584</v>
      </c>
      <c r="AO221" s="11">
        <v>-2551537.66</v>
      </c>
      <c r="AP221" s="11">
        <v>-643364</v>
      </c>
      <c r="AQ221" s="11">
        <v>-1302205</v>
      </c>
      <c r="AR221" s="11">
        <v>-1973651</v>
      </c>
      <c r="AS221" s="11">
        <v>-2652545.4</v>
      </c>
      <c r="AT221" s="11">
        <v>-678109</v>
      </c>
      <c r="AU221" s="11">
        <v>-1383575</v>
      </c>
      <c r="AV221" s="11">
        <v>-2122235</v>
      </c>
      <c r="AW221" s="11">
        <v>-2911338.4219999998</v>
      </c>
      <c r="AX221" s="11">
        <v>-788531</v>
      </c>
      <c r="AY221" s="11">
        <v>-1553525</v>
      </c>
      <c r="AZ221" s="16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</row>
    <row r="222" spans="1:68" ht="16.5" customHeight="1" x14ac:dyDescent="0.25">
      <c r="A222" s="11" t="s">
        <v>906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207077</v>
      </c>
      <c r="H222" s="11">
        <v>306746</v>
      </c>
      <c r="I222" s="11">
        <v>410986.39</v>
      </c>
      <c r="J222" s="11">
        <v>104060</v>
      </c>
      <c r="K222" s="11">
        <v>213015</v>
      </c>
      <c r="L222" s="11">
        <v>329643</v>
      </c>
      <c r="M222" s="11">
        <v>455745.99</v>
      </c>
      <c r="N222" s="11">
        <v>132926</v>
      </c>
      <c r="O222" s="11">
        <v>283701</v>
      </c>
      <c r="P222" s="11">
        <v>447349</v>
      </c>
      <c r="Q222" s="11">
        <v>621231.54</v>
      </c>
      <c r="R222" s="11">
        <v>174777</v>
      </c>
      <c r="S222" s="11">
        <v>356149</v>
      </c>
      <c r="T222" s="11">
        <v>539795</v>
      </c>
      <c r="U222" s="11">
        <v>730300.27099999995</v>
      </c>
      <c r="V222" s="11">
        <v>193626</v>
      </c>
      <c r="W222" s="11">
        <v>398820</v>
      </c>
      <c r="X222" s="11">
        <v>618471</v>
      </c>
      <c r="Y222" s="11">
        <v>846293.23899999994</v>
      </c>
      <c r="Z222" s="11">
        <v>222876</v>
      </c>
      <c r="AA222" s="11">
        <v>451156</v>
      </c>
      <c r="AB222" s="11">
        <v>686889</v>
      </c>
      <c r="AC222" s="11">
        <v>923078.73</v>
      </c>
      <c r="AD222" s="11">
        <v>230563</v>
      </c>
      <c r="AE222" s="11">
        <v>461213</v>
      </c>
      <c r="AF222" s="11">
        <v>684987</v>
      </c>
      <c r="AG222" s="11">
        <v>900810.62</v>
      </c>
      <c r="AH222" s="11">
        <v>214297</v>
      </c>
      <c r="AI222" s="11">
        <v>428657</v>
      </c>
      <c r="AJ222" s="11">
        <v>632400</v>
      </c>
      <c r="AK222" s="11">
        <v>827868.65</v>
      </c>
      <c r="AL222" s="11">
        <v>189892</v>
      </c>
      <c r="AM222" s="11">
        <v>384713</v>
      </c>
      <c r="AN222" s="11">
        <v>579857</v>
      </c>
      <c r="AO222" s="11">
        <v>770066.19</v>
      </c>
      <c r="AP222" s="11">
        <v>186012</v>
      </c>
      <c r="AQ222" s="11">
        <v>376889</v>
      </c>
      <c r="AR222" s="11">
        <v>568010</v>
      </c>
      <c r="AS222" s="11">
        <v>764063.61</v>
      </c>
      <c r="AT222" s="11">
        <v>199301</v>
      </c>
      <c r="AU222" s="11">
        <v>409860</v>
      </c>
      <c r="AV222" s="11">
        <v>632701</v>
      </c>
      <c r="AW222" s="11">
        <v>858721.38399999996</v>
      </c>
      <c r="AX222" s="11">
        <v>219939</v>
      </c>
      <c r="AY222" s="11">
        <v>454007</v>
      </c>
      <c r="AZ222" s="16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</row>
    <row r="223" spans="1:68" ht="16.5" customHeight="1" x14ac:dyDescent="0.25">
      <c r="A223" s="11" t="s">
        <v>907</v>
      </c>
      <c r="B223" s="11">
        <v>113310</v>
      </c>
      <c r="C223" s="11">
        <v>-244506</v>
      </c>
      <c r="D223" s="11">
        <v>-364564</v>
      </c>
      <c r="E223" s="11">
        <v>-447600.5</v>
      </c>
      <c r="F223" s="11">
        <v>-114266</v>
      </c>
      <c r="G223" s="11">
        <v>6166</v>
      </c>
      <c r="H223" s="11">
        <v>23</v>
      </c>
      <c r="I223" s="11">
        <v>14387.38</v>
      </c>
      <c r="J223" s="11">
        <v>0</v>
      </c>
      <c r="K223" s="11">
        <v>0</v>
      </c>
      <c r="L223" s="11">
        <v>0</v>
      </c>
      <c r="M223" s="11">
        <v>-4188.6499999999996</v>
      </c>
      <c r="N223" s="11">
        <v>1792</v>
      </c>
      <c r="O223" s="11">
        <v>3584</v>
      </c>
      <c r="P223" s="11">
        <v>5377</v>
      </c>
      <c r="Q223" s="11">
        <v>7169</v>
      </c>
      <c r="R223" s="11">
        <v>1833</v>
      </c>
      <c r="S223" s="11">
        <v>3665</v>
      </c>
      <c r="T223" s="11">
        <v>5498</v>
      </c>
      <c r="U223" s="11">
        <v>7330.6660000000002</v>
      </c>
      <c r="V223" s="11">
        <v>2023</v>
      </c>
      <c r="W223" s="11">
        <v>4046</v>
      </c>
      <c r="X223" s="11">
        <v>6069</v>
      </c>
      <c r="Y223" s="11">
        <v>8092.4780000000001</v>
      </c>
      <c r="Z223" s="11">
        <v>2039</v>
      </c>
      <c r="AA223" s="11">
        <v>4079</v>
      </c>
      <c r="AB223" s="11">
        <v>6119</v>
      </c>
      <c r="AC223" s="11">
        <v>8170.75</v>
      </c>
      <c r="AD223" s="11">
        <v>2084</v>
      </c>
      <c r="AE223" s="11">
        <v>4169</v>
      </c>
      <c r="AF223" s="11">
        <v>6253</v>
      </c>
      <c r="AG223" s="11">
        <v>8364.51</v>
      </c>
      <c r="AH223" s="11">
        <v>2750</v>
      </c>
      <c r="AI223" s="11">
        <v>5537</v>
      </c>
      <c r="AJ223" s="11">
        <v>8287</v>
      </c>
      <c r="AK223" s="11">
        <v>11035.99</v>
      </c>
      <c r="AL223" s="11">
        <v>2437</v>
      </c>
      <c r="AM223" s="11">
        <v>4875</v>
      </c>
      <c r="AN223" s="11">
        <v>7311</v>
      </c>
      <c r="AO223" s="11">
        <v>9750.2000000000007</v>
      </c>
      <c r="AP223" s="11">
        <v>2358</v>
      </c>
      <c r="AQ223" s="11">
        <v>6033</v>
      </c>
      <c r="AR223" s="11">
        <v>7074</v>
      </c>
      <c r="AS223" s="11">
        <v>13701.51</v>
      </c>
      <c r="AT223" s="11">
        <v>3085</v>
      </c>
      <c r="AU223" s="11">
        <v>30662</v>
      </c>
      <c r="AV223" s="11">
        <v>34563</v>
      </c>
      <c r="AW223" s="11">
        <v>38480.730000000003</v>
      </c>
      <c r="AX223" s="11">
        <v>3392</v>
      </c>
      <c r="AY223" s="11">
        <v>6785</v>
      </c>
      <c r="AZ223" s="16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</row>
    <row r="224" spans="1:68" ht="16.5" customHeight="1" x14ac:dyDescent="0.25">
      <c r="A224" s="11" t="s">
        <v>908</v>
      </c>
      <c r="B224" s="11">
        <v>198141</v>
      </c>
      <c r="C224" s="11">
        <v>-92208</v>
      </c>
      <c r="D224" s="11">
        <v>-139183</v>
      </c>
      <c r="E224" s="11">
        <v>-185229.62</v>
      </c>
      <c r="F224" s="11">
        <v>-49822</v>
      </c>
      <c r="G224" s="11">
        <v>-104764</v>
      </c>
      <c r="H224" s="11">
        <v>-152110</v>
      </c>
      <c r="I224" s="11">
        <v>-196879.06</v>
      </c>
      <c r="J224" s="11">
        <v>-49443</v>
      </c>
      <c r="K224" s="11">
        <v>-97717</v>
      </c>
      <c r="L224" s="11">
        <v>-154040</v>
      </c>
      <c r="M224" s="11">
        <v>-212604.08</v>
      </c>
      <c r="N224" s="11">
        <v>-56718</v>
      </c>
      <c r="O224" s="11">
        <v>-124614</v>
      </c>
      <c r="P224" s="11">
        <v>-180699</v>
      </c>
      <c r="Q224" s="11">
        <v>-237945.34</v>
      </c>
      <c r="R224" s="11">
        <v>-52309</v>
      </c>
      <c r="S224" s="11">
        <v>-119888</v>
      </c>
      <c r="T224" s="11">
        <v>-179835</v>
      </c>
      <c r="U224" s="11">
        <v>-251160.48</v>
      </c>
      <c r="V224" s="11">
        <v>-68261</v>
      </c>
      <c r="W224" s="11">
        <v>-147386</v>
      </c>
      <c r="X224" s="11">
        <v>-219903</v>
      </c>
      <c r="Y224" s="11">
        <v>-314770.07</v>
      </c>
      <c r="Z224" s="11">
        <v>-78937</v>
      </c>
      <c r="AA224" s="11">
        <v>-168414</v>
      </c>
      <c r="AB224" s="11">
        <v>-247561</v>
      </c>
      <c r="AC224" s="11">
        <v>-314228.34000000003</v>
      </c>
      <c r="AD224" s="11">
        <v>-86309</v>
      </c>
      <c r="AE224" s="11">
        <v>-181422</v>
      </c>
      <c r="AF224" s="11">
        <v>-268752</v>
      </c>
      <c r="AG224" s="11">
        <v>-339886.38</v>
      </c>
      <c r="AH224" s="11">
        <v>-90775</v>
      </c>
      <c r="AI224" s="11">
        <v>-184571</v>
      </c>
      <c r="AJ224" s="11">
        <v>-274230</v>
      </c>
      <c r="AK224" s="11">
        <v>-354778.21</v>
      </c>
      <c r="AL224" s="11">
        <v>-102300</v>
      </c>
      <c r="AM224" s="11">
        <v>-203570</v>
      </c>
      <c r="AN224" s="11">
        <v>-298193</v>
      </c>
      <c r="AO224" s="11">
        <v>-362212.75</v>
      </c>
      <c r="AP224" s="11">
        <v>-106144</v>
      </c>
      <c r="AQ224" s="11">
        <v>-208236</v>
      </c>
      <c r="AR224" s="11">
        <v>-310086</v>
      </c>
      <c r="AS224" s="11">
        <v>-390340.29</v>
      </c>
      <c r="AT224" s="11">
        <v>-107817</v>
      </c>
      <c r="AU224" s="11">
        <v>-215891</v>
      </c>
      <c r="AV224" s="11">
        <v>-321061</v>
      </c>
      <c r="AW224" s="11">
        <v>-441550.46799999999</v>
      </c>
      <c r="AX224" s="11">
        <v>-128097</v>
      </c>
      <c r="AY224" s="11">
        <v>-265703</v>
      </c>
      <c r="AZ224" s="16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</row>
    <row r="225" spans="1:68" ht="16.5" customHeight="1" x14ac:dyDescent="0.25">
      <c r="A225" s="11" t="s">
        <v>909</v>
      </c>
      <c r="B225" s="11">
        <v>-134546</v>
      </c>
      <c r="C225" s="11">
        <v>-289223</v>
      </c>
      <c r="D225" s="11">
        <v>-757323</v>
      </c>
      <c r="E225" s="11">
        <v>-148016.94</v>
      </c>
      <c r="F225" s="11">
        <v>225801</v>
      </c>
      <c r="G225" s="11">
        <v>93401</v>
      </c>
      <c r="H225" s="11">
        <v>-172104</v>
      </c>
      <c r="I225" s="11">
        <v>-588296.02</v>
      </c>
      <c r="J225" s="11">
        <v>-505028</v>
      </c>
      <c r="K225" s="11">
        <v>-1212300</v>
      </c>
      <c r="L225" s="11">
        <v>-2256522</v>
      </c>
      <c r="M225" s="11">
        <v>-3024513.85</v>
      </c>
      <c r="N225" s="11">
        <v>-1013636</v>
      </c>
      <c r="O225" s="11">
        <v>-1764797</v>
      </c>
      <c r="P225" s="11">
        <v>-2638652</v>
      </c>
      <c r="Q225" s="11">
        <v>-2543068.48</v>
      </c>
      <c r="R225" s="11">
        <v>-1236997</v>
      </c>
      <c r="S225" s="11">
        <v>-2678063</v>
      </c>
      <c r="T225" s="11">
        <v>-4071215</v>
      </c>
      <c r="U225" s="11">
        <v>-5199682.3940000003</v>
      </c>
      <c r="V225" s="11">
        <v>-1329852</v>
      </c>
      <c r="W225" s="11">
        <v>-2832941</v>
      </c>
      <c r="X225" s="11">
        <v>-4254017</v>
      </c>
      <c r="Y225" s="11">
        <v>-5254554.2070000004</v>
      </c>
      <c r="Z225" s="11">
        <v>-576199</v>
      </c>
      <c r="AA225" s="11">
        <v>-961539</v>
      </c>
      <c r="AB225" s="11">
        <v>-969377</v>
      </c>
      <c r="AC225" s="11">
        <v>-1320297.77</v>
      </c>
      <c r="AD225" s="11">
        <v>-264169</v>
      </c>
      <c r="AE225" s="11">
        <v>-434535</v>
      </c>
      <c r="AF225" s="11">
        <v>-266437</v>
      </c>
      <c r="AG225" s="11">
        <v>-997221.27</v>
      </c>
      <c r="AH225" s="11">
        <v>-200039</v>
      </c>
      <c r="AI225" s="11">
        <v>-730614</v>
      </c>
      <c r="AJ225" s="11">
        <v>-1352519</v>
      </c>
      <c r="AK225" s="11">
        <v>-1791751.47</v>
      </c>
      <c r="AL225" s="11">
        <v>-499916</v>
      </c>
      <c r="AM225" s="11">
        <v>-1062744</v>
      </c>
      <c r="AN225" s="11">
        <v>-1802971</v>
      </c>
      <c r="AO225" s="11">
        <v>-2528873.5699999998</v>
      </c>
      <c r="AP225" s="11">
        <v>-571260</v>
      </c>
      <c r="AQ225" s="11">
        <v>-1137022</v>
      </c>
      <c r="AR225" s="11">
        <v>-1868737</v>
      </c>
      <c r="AS225" s="11">
        <v>-2745886.05</v>
      </c>
      <c r="AT225" s="11">
        <v>-1062578</v>
      </c>
      <c r="AU225" s="11">
        <v>-2535029</v>
      </c>
      <c r="AV225" s="11">
        <v>-4108938</v>
      </c>
      <c r="AW225" s="11">
        <v>-5686397.5120000001</v>
      </c>
      <c r="AX225" s="11">
        <v>-1335289</v>
      </c>
      <c r="AY225" s="11">
        <v>-923276</v>
      </c>
      <c r="AZ225" s="16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</row>
    <row r="226" spans="1:68" ht="16.5" customHeight="1" x14ac:dyDescent="0.25">
      <c r="A226" s="11" t="s">
        <v>910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147449</v>
      </c>
      <c r="H226" s="11">
        <v>-276961</v>
      </c>
      <c r="I226" s="11">
        <v>-470420.88</v>
      </c>
      <c r="J226" s="11">
        <v>-528482</v>
      </c>
      <c r="K226" s="11">
        <v>-1219682</v>
      </c>
      <c r="L226" s="11">
        <v>-2155503</v>
      </c>
      <c r="M226" s="11">
        <v>-2911622.67</v>
      </c>
      <c r="N226" s="11">
        <v>-1021398</v>
      </c>
      <c r="O226" s="11">
        <v>-1772377</v>
      </c>
      <c r="P226" s="11">
        <v>-2680129</v>
      </c>
      <c r="Q226" s="11">
        <v>-2534574.4700000002</v>
      </c>
      <c r="R226" s="11">
        <v>-1243119</v>
      </c>
      <c r="S226" s="11">
        <v>-2637659</v>
      </c>
      <c r="T226" s="11">
        <v>-3988584</v>
      </c>
      <c r="U226" s="11">
        <v>-5058580.6140000001</v>
      </c>
      <c r="V226" s="11">
        <v>-1311648</v>
      </c>
      <c r="W226" s="11">
        <v>-2780475</v>
      </c>
      <c r="X226" s="11">
        <v>-4209110</v>
      </c>
      <c r="Y226" s="11">
        <v>-5169786.1140000001</v>
      </c>
      <c r="Z226" s="11">
        <v>-587538</v>
      </c>
      <c r="AA226" s="11">
        <v>-947611</v>
      </c>
      <c r="AB226" s="11">
        <v>-868868</v>
      </c>
      <c r="AC226" s="11">
        <v>-1138212.1599999999</v>
      </c>
      <c r="AD226" s="11">
        <v>-255628</v>
      </c>
      <c r="AE226" s="11">
        <v>-456192</v>
      </c>
      <c r="AF226" s="11">
        <v>-221565</v>
      </c>
      <c r="AG226" s="11">
        <v>-917695.77</v>
      </c>
      <c r="AH226" s="11">
        <v>-142719</v>
      </c>
      <c r="AI226" s="11">
        <v>-648791</v>
      </c>
      <c r="AJ226" s="11">
        <v>-1213134</v>
      </c>
      <c r="AK226" s="11">
        <v>-1595757.72</v>
      </c>
      <c r="AL226" s="11">
        <v>-435970</v>
      </c>
      <c r="AM226" s="11">
        <v>-942683</v>
      </c>
      <c r="AN226" s="11">
        <v>-1615805</v>
      </c>
      <c r="AO226" s="11">
        <v>-2111650.36</v>
      </c>
      <c r="AP226" s="11">
        <v>-407564</v>
      </c>
      <c r="AQ226" s="11">
        <v>-879014</v>
      </c>
      <c r="AR226" s="11">
        <v>-1468028</v>
      </c>
      <c r="AS226" s="11">
        <v>-2245948.48</v>
      </c>
      <c r="AT226" s="11">
        <v>-998324</v>
      </c>
      <c r="AU226" s="11">
        <v>-2397955</v>
      </c>
      <c r="AV226" s="11">
        <v>-3894132</v>
      </c>
      <c r="AW226" s="11">
        <v>-5372730.6370000001</v>
      </c>
      <c r="AX226" s="11">
        <v>-1193840</v>
      </c>
      <c r="AY226" s="11">
        <v>-758761</v>
      </c>
      <c r="AZ226" s="16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</row>
    <row r="227" spans="1:68" ht="16.5" customHeight="1" x14ac:dyDescent="0.25">
      <c r="A227" s="11" t="s">
        <v>911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-34959</v>
      </c>
      <c r="H227" s="11">
        <v>-33677</v>
      </c>
      <c r="I227" s="11">
        <v>-45975.49</v>
      </c>
      <c r="J227" s="11">
        <v>17367</v>
      </c>
      <c r="K227" s="11">
        <v>12502</v>
      </c>
      <c r="L227" s="11">
        <v>17890</v>
      </c>
      <c r="M227" s="11">
        <v>7885.1</v>
      </c>
      <c r="N227" s="11">
        <v>-681</v>
      </c>
      <c r="O227" s="11">
        <v>2367</v>
      </c>
      <c r="P227" s="11">
        <v>8079</v>
      </c>
      <c r="Q227" s="11">
        <v>-6556.06</v>
      </c>
      <c r="R227" s="11">
        <v>11055</v>
      </c>
      <c r="S227" s="11">
        <v>648</v>
      </c>
      <c r="T227" s="11">
        <v>2048</v>
      </c>
      <c r="U227" s="11">
        <v>-26953.503000000001</v>
      </c>
      <c r="V227" s="11">
        <v>1712</v>
      </c>
      <c r="W227" s="11">
        <v>-30640</v>
      </c>
      <c r="X227" s="11">
        <v>-32700</v>
      </c>
      <c r="Y227" s="11">
        <v>-31545.569</v>
      </c>
      <c r="Z227" s="11">
        <v>-35585</v>
      </c>
      <c r="AA227" s="11">
        <v>-64330</v>
      </c>
      <c r="AB227" s="11">
        <v>-136371</v>
      </c>
      <c r="AC227" s="11">
        <v>-181798.23</v>
      </c>
      <c r="AD227" s="11">
        <v>8120</v>
      </c>
      <c r="AE227" s="11">
        <v>11306</v>
      </c>
      <c r="AF227" s="11">
        <v>-32912</v>
      </c>
      <c r="AG227" s="11">
        <v>-41171.449999999997</v>
      </c>
      <c r="AH227" s="11">
        <v>-22843</v>
      </c>
      <c r="AI227" s="11">
        <v>-40059</v>
      </c>
      <c r="AJ227" s="11">
        <v>-63965</v>
      </c>
      <c r="AK227" s="11">
        <v>-82077.77</v>
      </c>
      <c r="AL227" s="11">
        <v>-33731</v>
      </c>
      <c r="AM227" s="11">
        <v>-67042</v>
      </c>
      <c r="AN227" s="11">
        <v>-114848</v>
      </c>
      <c r="AO227" s="11">
        <v>-220470.05</v>
      </c>
      <c r="AP227" s="11">
        <v>-90668</v>
      </c>
      <c r="AQ227" s="11">
        <v>-152016</v>
      </c>
      <c r="AR227" s="11">
        <v>-226967</v>
      </c>
      <c r="AS227" s="11">
        <v>-257793.57</v>
      </c>
      <c r="AT227" s="11">
        <v>16547</v>
      </c>
      <c r="AU227" s="11">
        <v>-11423</v>
      </c>
      <c r="AV227" s="11">
        <v>-70522</v>
      </c>
      <c r="AW227" s="11">
        <v>-102174.679</v>
      </c>
      <c r="AX227" s="11">
        <v>-61567</v>
      </c>
      <c r="AY227" s="11">
        <v>-90617</v>
      </c>
      <c r="AZ227" s="16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</row>
    <row r="228" spans="1:68" ht="16.5" customHeight="1" x14ac:dyDescent="0.25">
      <c r="A228" s="11" t="s">
        <v>912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11">
        <v>32129</v>
      </c>
      <c r="H228" s="11">
        <v>217132</v>
      </c>
      <c r="I228" s="11">
        <v>13974.19</v>
      </c>
      <c r="J228" s="11">
        <v>14671</v>
      </c>
      <c r="K228" s="11">
        <v>11183</v>
      </c>
      <c r="L228" s="11">
        <v>-73335</v>
      </c>
      <c r="M228" s="11">
        <v>-66719.78</v>
      </c>
      <c r="N228" s="11">
        <v>23326</v>
      </c>
      <c r="O228" s="11">
        <v>30406</v>
      </c>
      <c r="P228" s="11">
        <v>60099</v>
      </c>
      <c r="Q228" s="11">
        <v>33304.46</v>
      </c>
      <c r="R228" s="11">
        <v>6328</v>
      </c>
      <c r="S228" s="11">
        <v>-25540</v>
      </c>
      <c r="T228" s="11">
        <v>-53472</v>
      </c>
      <c r="U228" s="11">
        <v>-67210.722999999998</v>
      </c>
      <c r="V228" s="11">
        <v>-10118</v>
      </c>
      <c r="W228" s="11">
        <v>691</v>
      </c>
      <c r="X228" s="11">
        <v>29671</v>
      </c>
      <c r="Y228" s="11">
        <v>-1314.316</v>
      </c>
      <c r="Z228" s="11">
        <v>63663</v>
      </c>
      <c r="AA228" s="11">
        <v>74054</v>
      </c>
      <c r="AB228" s="11">
        <v>70738</v>
      </c>
      <c r="AC228" s="11">
        <v>47333.05</v>
      </c>
      <c r="AD228" s="11">
        <v>217</v>
      </c>
      <c r="AE228" s="11">
        <v>28487</v>
      </c>
      <c r="AF228" s="11">
        <v>29383</v>
      </c>
      <c r="AG228" s="11">
        <v>11445.21</v>
      </c>
      <c r="AH228" s="11">
        <v>21749</v>
      </c>
      <c r="AI228" s="11">
        <v>35401</v>
      </c>
      <c r="AJ228" s="11">
        <v>23225</v>
      </c>
      <c r="AK228" s="11">
        <v>-11029.07</v>
      </c>
      <c r="AL228" s="11">
        <v>22911</v>
      </c>
      <c r="AM228" s="11">
        <v>35746</v>
      </c>
      <c r="AN228" s="11">
        <v>41421</v>
      </c>
      <c r="AO228" s="11">
        <v>-56799.48</v>
      </c>
      <c r="AP228" s="11">
        <v>14565</v>
      </c>
      <c r="AQ228" s="11">
        <v>17858</v>
      </c>
      <c r="AR228" s="11">
        <v>15463</v>
      </c>
      <c r="AS228" s="11">
        <v>31123.52</v>
      </c>
      <c r="AT228" s="11">
        <v>-25170</v>
      </c>
      <c r="AU228" s="11">
        <v>-30886</v>
      </c>
      <c r="AV228" s="11">
        <v>-5288</v>
      </c>
      <c r="AW228" s="11">
        <v>-27539.501</v>
      </c>
      <c r="AX228" s="11">
        <v>28576</v>
      </c>
      <c r="AY228" s="11">
        <v>46292</v>
      </c>
      <c r="AZ228" s="16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</row>
    <row r="229" spans="1:68" ht="16.5" customHeight="1" x14ac:dyDescent="0.25">
      <c r="A229" s="11" t="s">
        <v>913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-51218</v>
      </c>
      <c r="H229" s="11">
        <v>-78598</v>
      </c>
      <c r="I229" s="11">
        <v>-85873.85</v>
      </c>
      <c r="J229" s="11">
        <v>-8584</v>
      </c>
      <c r="K229" s="11">
        <v>-16303</v>
      </c>
      <c r="L229" s="11">
        <v>-45574</v>
      </c>
      <c r="M229" s="11">
        <v>-54056.49</v>
      </c>
      <c r="N229" s="11">
        <v>-14883</v>
      </c>
      <c r="O229" s="11">
        <v>-25193</v>
      </c>
      <c r="P229" s="11">
        <v>-26701</v>
      </c>
      <c r="Q229" s="11">
        <v>-35242.410000000003</v>
      </c>
      <c r="R229" s="11">
        <v>-11261</v>
      </c>
      <c r="S229" s="11">
        <v>-15512</v>
      </c>
      <c r="T229" s="11">
        <v>-31207</v>
      </c>
      <c r="U229" s="11">
        <v>-46937.553999999996</v>
      </c>
      <c r="V229" s="11">
        <v>-9798</v>
      </c>
      <c r="W229" s="11">
        <v>-22517</v>
      </c>
      <c r="X229" s="11">
        <v>-41878</v>
      </c>
      <c r="Y229" s="11">
        <v>-51908.207999999999</v>
      </c>
      <c r="Z229" s="11">
        <v>-16739</v>
      </c>
      <c r="AA229" s="11">
        <v>-23652</v>
      </c>
      <c r="AB229" s="11">
        <v>-34876</v>
      </c>
      <c r="AC229" s="11">
        <v>-47620.42</v>
      </c>
      <c r="AD229" s="11">
        <v>-16878</v>
      </c>
      <c r="AE229" s="11">
        <v>-18136</v>
      </c>
      <c r="AF229" s="11">
        <v>-41343</v>
      </c>
      <c r="AG229" s="11">
        <v>-49799.26</v>
      </c>
      <c r="AH229" s="11">
        <v>-56226</v>
      </c>
      <c r="AI229" s="11">
        <v>-77165</v>
      </c>
      <c r="AJ229" s="11">
        <v>-98645</v>
      </c>
      <c r="AK229" s="11">
        <v>-102886.9</v>
      </c>
      <c r="AL229" s="11">
        <v>-53126</v>
      </c>
      <c r="AM229" s="11">
        <v>-88765</v>
      </c>
      <c r="AN229" s="11">
        <v>-113739</v>
      </c>
      <c r="AO229" s="11">
        <v>-139953.68</v>
      </c>
      <c r="AP229" s="11">
        <v>-87593</v>
      </c>
      <c r="AQ229" s="11">
        <v>-123850</v>
      </c>
      <c r="AR229" s="11">
        <v>-189205</v>
      </c>
      <c r="AS229" s="11">
        <v>-273267.53000000003</v>
      </c>
      <c r="AT229" s="11">
        <v>-55631</v>
      </c>
      <c r="AU229" s="11">
        <v>-94765</v>
      </c>
      <c r="AV229" s="11">
        <v>-138996</v>
      </c>
      <c r="AW229" s="11">
        <v>-183952.69500000001</v>
      </c>
      <c r="AX229" s="11">
        <v>-108458</v>
      </c>
      <c r="AY229" s="11">
        <v>-120190</v>
      </c>
      <c r="AZ229" s="16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</row>
    <row r="230" spans="1:68" ht="16.5" customHeight="1" x14ac:dyDescent="0.25">
      <c r="A230" s="11" t="s">
        <v>914</v>
      </c>
      <c r="B230" s="11">
        <v>-130222</v>
      </c>
      <c r="C230" s="11">
        <v>249023</v>
      </c>
      <c r="D230" s="11">
        <v>18806</v>
      </c>
      <c r="E230" s="11">
        <v>15844.39</v>
      </c>
      <c r="F230" s="11">
        <v>-64417</v>
      </c>
      <c r="G230" s="11">
        <v>-42914</v>
      </c>
      <c r="H230" s="11">
        <v>-21869</v>
      </c>
      <c r="I230" s="11">
        <v>-20408.32</v>
      </c>
      <c r="J230" s="11">
        <v>-55796</v>
      </c>
      <c r="K230" s="11">
        <v>-40116</v>
      </c>
      <c r="L230" s="11">
        <v>-21556</v>
      </c>
      <c r="M230" s="11">
        <v>41307.71</v>
      </c>
      <c r="N230" s="11">
        <v>-77195</v>
      </c>
      <c r="O230" s="11">
        <v>-53562</v>
      </c>
      <c r="P230" s="11">
        <v>-31734</v>
      </c>
      <c r="Q230" s="11">
        <v>26881.02</v>
      </c>
      <c r="R230" s="11">
        <v>-92878</v>
      </c>
      <c r="S230" s="11">
        <v>-63010</v>
      </c>
      <c r="T230" s="11">
        <v>-13172</v>
      </c>
      <c r="U230" s="11">
        <v>37418.188999999998</v>
      </c>
      <c r="V230" s="11">
        <v>-100771</v>
      </c>
      <c r="W230" s="11">
        <v>-70223</v>
      </c>
      <c r="X230" s="11">
        <v>-27070</v>
      </c>
      <c r="Y230" s="11">
        <v>67848.467000000004</v>
      </c>
      <c r="Z230" s="11">
        <v>-129156</v>
      </c>
      <c r="AA230" s="11">
        <v>-85725</v>
      </c>
      <c r="AB230" s="11">
        <v>-52889</v>
      </c>
      <c r="AC230" s="11">
        <v>11698.86</v>
      </c>
      <c r="AD230" s="11">
        <v>-9333</v>
      </c>
      <c r="AE230" s="11">
        <v>-8753</v>
      </c>
      <c r="AF230" s="11">
        <v>15946</v>
      </c>
      <c r="AG230" s="11">
        <v>19631.12</v>
      </c>
      <c r="AH230" s="11">
        <v>-84720</v>
      </c>
      <c r="AI230" s="11">
        <v>-74285</v>
      </c>
      <c r="AJ230" s="11">
        <v>29273</v>
      </c>
      <c r="AK230" s="11">
        <v>58497.34</v>
      </c>
      <c r="AL230" s="11">
        <v>-60822</v>
      </c>
      <c r="AM230" s="11">
        <v>-5580</v>
      </c>
      <c r="AN230" s="11">
        <v>88294</v>
      </c>
      <c r="AO230" s="11">
        <v>84410.97</v>
      </c>
      <c r="AP230" s="11">
        <v>12916</v>
      </c>
      <c r="AQ230" s="11">
        <v>128848</v>
      </c>
      <c r="AR230" s="11">
        <v>138692</v>
      </c>
      <c r="AS230" s="11">
        <v>50422.52</v>
      </c>
      <c r="AT230" s="11">
        <v>24518</v>
      </c>
      <c r="AU230" s="11">
        <v>134737</v>
      </c>
      <c r="AV230" s="11">
        <v>206618</v>
      </c>
      <c r="AW230" s="11">
        <v>143412.46299999999</v>
      </c>
      <c r="AX230" s="11">
        <v>-122135</v>
      </c>
      <c r="AY230" s="11">
        <v>-25963</v>
      </c>
      <c r="AZ230" s="16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</row>
    <row r="231" spans="1:68" ht="16.5" customHeight="1" x14ac:dyDescent="0.25">
      <c r="A231" s="11" t="s">
        <v>915</v>
      </c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0</v>
      </c>
      <c r="AT231" s="11">
        <v>0</v>
      </c>
      <c r="AU231" s="11">
        <v>0</v>
      </c>
      <c r="AV231" s="11">
        <v>20589</v>
      </c>
      <c r="AW231" s="11">
        <v>58002.764999999999</v>
      </c>
      <c r="AX231" s="11">
        <v>0</v>
      </c>
      <c r="AY231" s="11">
        <v>0</v>
      </c>
      <c r="AZ231" s="16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</row>
    <row r="232" spans="1:68" ht="16.5" customHeight="1" x14ac:dyDescent="0.25">
      <c r="A232" s="11" t="s">
        <v>916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-2812</v>
      </c>
      <c r="AB232" s="11">
        <v>0</v>
      </c>
      <c r="AC232" s="11">
        <v>0</v>
      </c>
      <c r="AD232" s="11">
        <v>262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  <c r="AU232" s="11">
        <v>0</v>
      </c>
      <c r="AV232" s="11">
        <v>0</v>
      </c>
      <c r="AW232" s="11">
        <v>0</v>
      </c>
      <c r="AX232" s="11">
        <v>0</v>
      </c>
      <c r="AY232" s="11">
        <v>0</v>
      </c>
      <c r="AZ232" s="16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</row>
    <row r="233" spans="1:68" ht="16.5" customHeight="1" x14ac:dyDescent="0.25">
      <c r="A233" s="11" t="s">
        <v>917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-42914</v>
      </c>
      <c r="H233" s="11">
        <v>-21869</v>
      </c>
      <c r="I233" s="11">
        <v>-20408.32</v>
      </c>
      <c r="J233" s="11">
        <v>-55796</v>
      </c>
      <c r="K233" s="11">
        <v>-40116</v>
      </c>
      <c r="L233" s="11">
        <v>-21556</v>
      </c>
      <c r="M233" s="11">
        <v>41307.71</v>
      </c>
      <c r="N233" s="11">
        <v>-77195</v>
      </c>
      <c r="O233" s="11">
        <v>-53562</v>
      </c>
      <c r="P233" s="11">
        <v>-31734</v>
      </c>
      <c r="Q233" s="11">
        <v>26881.02</v>
      </c>
      <c r="R233" s="11">
        <v>-93126</v>
      </c>
      <c r="S233" s="11">
        <v>-63258</v>
      </c>
      <c r="T233" s="11">
        <v>-13420</v>
      </c>
      <c r="U233" s="11">
        <v>37170.459000000003</v>
      </c>
      <c r="V233" s="11">
        <v>-100771</v>
      </c>
      <c r="W233" s="11">
        <v>-70223</v>
      </c>
      <c r="X233" s="11">
        <v>-27070</v>
      </c>
      <c r="Y233" s="11">
        <v>67848.467000000004</v>
      </c>
      <c r="Z233" s="11">
        <v>-126344</v>
      </c>
      <c r="AA233" s="11">
        <v>-82913</v>
      </c>
      <c r="AB233" s="11">
        <v>-53815</v>
      </c>
      <c r="AC233" s="11">
        <v>10772.26</v>
      </c>
      <c r="AD233" s="11">
        <v>-9595</v>
      </c>
      <c r="AE233" s="11">
        <v>-8753</v>
      </c>
      <c r="AF233" s="11">
        <v>15946</v>
      </c>
      <c r="AG233" s="11">
        <v>19631.12</v>
      </c>
      <c r="AH233" s="11">
        <v>-79110</v>
      </c>
      <c r="AI233" s="11">
        <v>-68675</v>
      </c>
      <c r="AJ233" s="11">
        <v>26448</v>
      </c>
      <c r="AK233" s="11">
        <v>47722.21</v>
      </c>
      <c r="AL233" s="11">
        <v>-56303</v>
      </c>
      <c r="AM233" s="11">
        <v>-4680</v>
      </c>
      <c r="AN233" s="11">
        <v>93105</v>
      </c>
      <c r="AO233" s="11">
        <v>90968.36</v>
      </c>
      <c r="AP233" s="11">
        <v>14214</v>
      </c>
      <c r="AQ233" s="11">
        <v>131549</v>
      </c>
      <c r="AR233" s="11">
        <v>144143</v>
      </c>
      <c r="AS233" s="11">
        <v>64172.959999999999</v>
      </c>
      <c r="AT233" s="11">
        <v>31618</v>
      </c>
      <c r="AU233" s="11">
        <v>136228</v>
      </c>
      <c r="AV233" s="11">
        <v>186012</v>
      </c>
      <c r="AW233" s="11">
        <v>84578.581000000006</v>
      </c>
      <c r="AX233" s="11">
        <v>-121214</v>
      </c>
      <c r="AY233" s="11">
        <v>-26719</v>
      </c>
      <c r="AZ233" s="16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</row>
    <row r="234" spans="1:68" ht="16.5" customHeight="1" x14ac:dyDescent="0.25">
      <c r="A234" s="11" t="s">
        <v>918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248</v>
      </c>
      <c r="S234" s="11">
        <v>248</v>
      </c>
      <c r="T234" s="11">
        <v>248</v>
      </c>
      <c r="U234" s="11">
        <v>247.73</v>
      </c>
      <c r="V234" s="11">
        <v>0</v>
      </c>
      <c r="W234" s="11">
        <v>0</v>
      </c>
      <c r="X234" s="11">
        <v>0</v>
      </c>
      <c r="Y234" s="11">
        <v>0</v>
      </c>
      <c r="Z234" s="11">
        <v>-2812</v>
      </c>
      <c r="AA234" s="11">
        <v>0</v>
      </c>
      <c r="AB234" s="11">
        <v>926</v>
      </c>
      <c r="AC234" s="11">
        <v>926.6</v>
      </c>
      <c r="AD234" s="11">
        <v>0</v>
      </c>
      <c r="AE234" s="11">
        <v>0</v>
      </c>
      <c r="AF234" s="11">
        <v>0</v>
      </c>
      <c r="AG234" s="11">
        <v>0</v>
      </c>
      <c r="AH234" s="11">
        <v>-5610</v>
      </c>
      <c r="AI234" s="11">
        <v>-5610</v>
      </c>
      <c r="AJ234" s="11">
        <v>2825</v>
      </c>
      <c r="AK234" s="11">
        <v>10775.13</v>
      </c>
      <c r="AL234" s="11">
        <v>-4519</v>
      </c>
      <c r="AM234" s="11">
        <v>-900</v>
      </c>
      <c r="AN234" s="11">
        <v>-4811</v>
      </c>
      <c r="AO234" s="11">
        <v>-6557.39</v>
      </c>
      <c r="AP234" s="11">
        <v>-1298</v>
      </c>
      <c r="AQ234" s="11">
        <v>-2701</v>
      </c>
      <c r="AR234" s="11">
        <v>-5451</v>
      </c>
      <c r="AS234" s="11">
        <v>-13750.44</v>
      </c>
      <c r="AT234" s="11">
        <v>-7100</v>
      </c>
      <c r="AU234" s="11">
        <v>-1491</v>
      </c>
      <c r="AV234" s="11">
        <v>17</v>
      </c>
      <c r="AW234" s="11">
        <v>831.11699999999996</v>
      </c>
      <c r="AX234" s="11">
        <v>-921</v>
      </c>
      <c r="AY234" s="11">
        <v>756</v>
      </c>
      <c r="AZ234" s="16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</row>
    <row r="235" spans="1:68" ht="16.5" customHeight="1" x14ac:dyDescent="0.25">
      <c r="A235" s="11" t="s">
        <v>919</v>
      </c>
      <c r="B235" s="11">
        <v>-66627</v>
      </c>
      <c r="C235" s="11">
        <v>-132408</v>
      </c>
      <c r="D235" s="11">
        <v>-877700</v>
      </c>
      <c r="E235" s="11">
        <v>-317402.17</v>
      </c>
      <c r="F235" s="11">
        <v>111562</v>
      </c>
      <c r="G235" s="11">
        <v>-54277</v>
      </c>
      <c r="H235" s="11">
        <v>-346083</v>
      </c>
      <c r="I235" s="11">
        <v>-805583.4</v>
      </c>
      <c r="J235" s="11">
        <v>-610267</v>
      </c>
      <c r="K235" s="11">
        <v>-1350133</v>
      </c>
      <c r="L235" s="11">
        <v>-2432118</v>
      </c>
      <c r="M235" s="11">
        <v>-3195810.21</v>
      </c>
      <c r="N235" s="11">
        <v>-1147549</v>
      </c>
      <c r="O235" s="11">
        <v>-1942973</v>
      </c>
      <c r="P235" s="11">
        <v>-2851085</v>
      </c>
      <c r="Q235" s="11">
        <v>-2754132.8</v>
      </c>
      <c r="R235" s="11">
        <v>-1382184</v>
      </c>
      <c r="S235" s="11">
        <v>-2860961</v>
      </c>
      <c r="T235" s="11">
        <v>-4264222</v>
      </c>
      <c r="U235" s="11">
        <v>-5413424.6849999996</v>
      </c>
      <c r="V235" s="11">
        <v>-1498884</v>
      </c>
      <c r="W235" s="11">
        <v>-3050550</v>
      </c>
      <c r="X235" s="11">
        <v>-4500990</v>
      </c>
      <c r="Y235" s="11">
        <v>-5501475.8099999996</v>
      </c>
      <c r="Z235" s="11">
        <v>-784292</v>
      </c>
      <c r="AA235" s="11">
        <v>-1215678</v>
      </c>
      <c r="AB235" s="11">
        <v>-1269827</v>
      </c>
      <c r="AC235" s="11">
        <v>-1622827.25</v>
      </c>
      <c r="AD235" s="11">
        <v>-359811</v>
      </c>
      <c r="AE235" s="11">
        <v>-624710</v>
      </c>
      <c r="AF235" s="11">
        <v>-519243</v>
      </c>
      <c r="AG235" s="11">
        <v>-1317476.53</v>
      </c>
      <c r="AH235" s="11">
        <v>-375534</v>
      </c>
      <c r="AI235" s="11">
        <v>-989470</v>
      </c>
      <c r="AJ235" s="11">
        <v>-1597476</v>
      </c>
      <c r="AK235" s="11">
        <v>-2088032.33</v>
      </c>
      <c r="AL235" s="11">
        <v>-663038</v>
      </c>
      <c r="AM235" s="11">
        <v>-1271894</v>
      </c>
      <c r="AN235" s="11">
        <v>-2012870</v>
      </c>
      <c r="AO235" s="11">
        <v>-2806675.34</v>
      </c>
      <c r="AP235" s="11">
        <v>-664488</v>
      </c>
      <c r="AQ235" s="11">
        <v>-1216410</v>
      </c>
      <c r="AR235" s="11">
        <v>-2040131</v>
      </c>
      <c r="AS235" s="11">
        <v>-3085803.83</v>
      </c>
      <c r="AT235" s="11">
        <v>-1145877</v>
      </c>
      <c r="AU235" s="11">
        <v>-2616183</v>
      </c>
      <c r="AV235" s="11">
        <v>-4223381</v>
      </c>
      <c r="AW235" s="11">
        <v>-5984535.517</v>
      </c>
      <c r="AX235" s="11">
        <v>-1585521</v>
      </c>
      <c r="AY235" s="11">
        <v>-1214942</v>
      </c>
      <c r="AZ235" s="16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</row>
    <row r="236" spans="1:68" ht="16.5" customHeight="1" x14ac:dyDescent="0.25">
      <c r="A236" s="11" t="s">
        <v>920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515303</v>
      </c>
      <c r="H236" s="11">
        <v>777012</v>
      </c>
      <c r="I236" s="11">
        <v>1044556.93</v>
      </c>
      <c r="J236" s="11">
        <v>271836</v>
      </c>
      <c r="K236" s="11">
        <v>555562</v>
      </c>
      <c r="L236" s="11">
        <v>860432</v>
      </c>
      <c r="M236" s="11">
        <v>1180032.95</v>
      </c>
      <c r="N236" s="11">
        <v>325212</v>
      </c>
      <c r="O236" s="11">
        <v>675250</v>
      </c>
      <c r="P236" s="11">
        <v>1044241</v>
      </c>
      <c r="Q236" s="11">
        <v>1410185.28</v>
      </c>
      <c r="R236" s="11">
        <v>376981</v>
      </c>
      <c r="S236" s="11">
        <v>789498</v>
      </c>
      <c r="T236" s="11">
        <v>1230727</v>
      </c>
      <c r="U236" s="11">
        <v>1692236.804</v>
      </c>
      <c r="V236" s="11">
        <v>476621</v>
      </c>
      <c r="W236" s="11">
        <v>985308</v>
      </c>
      <c r="X236" s="11">
        <v>1529008</v>
      </c>
      <c r="Y236" s="11">
        <v>2085879.784</v>
      </c>
      <c r="Z236" s="11">
        <v>569720</v>
      </c>
      <c r="AA236" s="11">
        <v>1151089</v>
      </c>
      <c r="AB236" s="11">
        <v>1743457</v>
      </c>
      <c r="AC236" s="11">
        <v>2334706.88</v>
      </c>
      <c r="AD236" s="11">
        <v>583813</v>
      </c>
      <c r="AE236" s="11">
        <v>1177082</v>
      </c>
      <c r="AF236" s="11">
        <v>1782756</v>
      </c>
      <c r="AG236" s="11">
        <v>2375141.46</v>
      </c>
      <c r="AH236" s="11">
        <v>603597</v>
      </c>
      <c r="AI236" s="11">
        <v>1210438</v>
      </c>
      <c r="AJ236" s="11">
        <v>1824230</v>
      </c>
      <c r="AK236" s="11">
        <v>2439165.7999999998</v>
      </c>
      <c r="AL236" s="11">
        <v>622626</v>
      </c>
      <c r="AM236" s="11">
        <v>1255567</v>
      </c>
      <c r="AN236" s="11">
        <v>1901254</v>
      </c>
      <c r="AO236" s="11">
        <v>2560820.5299999998</v>
      </c>
      <c r="AP236" s="11">
        <v>654799</v>
      </c>
      <c r="AQ236" s="11">
        <v>1320571</v>
      </c>
      <c r="AR236" s="11">
        <v>1996869</v>
      </c>
      <c r="AS236" s="11">
        <v>2676052.11</v>
      </c>
      <c r="AT236" s="11">
        <v>674356</v>
      </c>
      <c r="AU236" s="11">
        <v>1377994</v>
      </c>
      <c r="AV236" s="11">
        <v>2106927</v>
      </c>
      <c r="AW236" s="11">
        <v>2851940.0890000002</v>
      </c>
      <c r="AX236" s="11">
        <v>766746</v>
      </c>
      <c r="AY236" s="11">
        <v>1452517</v>
      </c>
      <c r="AZ236" s="16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</row>
    <row r="237" spans="1:68" ht="16.5" customHeight="1" x14ac:dyDescent="0.25">
      <c r="A237" s="11" t="s">
        <v>921</v>
      </c>
      <c r="B237" s="11">
        <v>0</v>
      </c>
      <c r="C237" s="11">
        <v>0</v>
      </c>
      <c r="D237" s="11">
        <v>406847</v>
      </c>
      <c r="E237" s="11">
        <v>-429826.26</v>
      </c>
      <c r="F237" s="11">
        <v>-127241</v>
      </c>
      <c r="G237" s="11">
        <v>-217149</v>
      </c>
      <c r="H237" s="11">
        <v>-317360</v>
      </c>
      <c r="I237" s="11">
        <v>-435362.82</v>
      </c>
      <c r="J237" s="11">
        <v>0</v>
      </c>
      <c r="K237" s="11">
        <v>-216603</v>
      </c>
      <c r="L237" s="11">
        <v>-341000</v>
      </c>
      <c r="M237" s="11">
        <v>-460926.17</v>
      </c>
      <c r="N237" s="11">
        <v>-138968</v>
      </c>
      <c r="O237" s="11">
        <v>-300431</v>
      </c>
      <c r="P237" s="11">
        <v>-470060</v>
      </c>
      <c r="Q237" s="11">
        <v>-627387.31999999995</v>
      </c>
      <c r="R237" s="11">
        <v>-164617</v>
      </c>
      <c r="S237" s="11">
        <v>-374106</v>
      </c>
      <c r="T237" s="11">
        <v>-566360</v>
      </c>
      <c r="U237" s="11">
        <v>-733666.06900000002</v>
      </c>
      <c r="V237" s="11">
        <v>-206614</v>
      </c>
      <c r="W237" s="11">
        <v>-437054</v>
      </c>
      <c r="X237" s="11">
        <v>-662583</v>
      </c>
      <c r="Y237" s="11">
        <v>-869210.58600000001</v>
      </c>
      <c r="Z237" s="11">
        <v>-181921</v>
      </c>
      <c r="AA237" s="11">
        <v>-377046</v>
      </c>
      <c r="AB237" s="11">
        <v>-607020</v>
      </c>
      <c r="AC237" s="11">
        <v>-830043.27</v>
      </c>
      <c r="AD237" s="11">
        <v>-229810</v>
      </c>
      <c r="AE237" s="11">
        <v>-446414</v>
      </c>
      <c r="AF237" s="11">
        <v>-658384</v>
      </c>
      <c r="AG237" s="11">
        <v>-898830.51</v>
      </c>
      <c r="AH237" s="11">
        <v>-221648</v>
      </c>
      <c r="AI237" s="11">
        <v>-432093</v>
      </c>
      <c r="AJ237" s="11">
        <v>-618831</v>
      </c>
      <c r="AK237" s="11">
        <v>-803444.89</v>
      </c>
      <c r="AL237" s="11">
        <v>-207294</v>
      </c>
      <c r="AM237" s="11">
        <v>-404903</v>
      </c>
      <c r="AN237" s="11">
        <v>-592913</v>
      </c>
      <c r="AO237" s="11">
        <v>-780967.93</v>
      </c>
      <c r="AP237" s="11">
        <v>-181160</v>
      </c>
      <c r="AQ237" s="11">
        <v>-384929</v>
      </c>
      <c r="AR237" s="11">
        <v>-569430</v>
      </c>
      <c r="AS237" s="11">
        <v>-756759.05</v>
      </c>
      <c r="AT237" s="11">
        <v>-202162</v>
      </c>
      <c r="AU237" s="11">
        <v>-422286</v>
      </c>
      <c r="AV237" s="11">
        <v>-624480</v>
      </c>
      <c r="AW237" s="11">
        <v>-839521.07799999998</v>
      </c>
      <c r="AX237" s="11">
        <v>-399991</v>
      </c>
      <c r="AY237" s="11">
        <v>-616500</v>
      </c>
      <c r="AZ237" s="16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</row>
    <row r="238" spans="1:68" ht="16.5" customHeight="1" x14ac:dyDescent="0.25">
      <c r="A238" s="11" t="s">
        <v>922</v>
      </c>
      <c r="B238" s="11">
        <v>0</v>
      </c>
      <c r="C238" s="11">
        <v>0</v>
      </c>
      <c r="D238" s="11">
        <v>-64659</v>
      </c>
      <c r="E238" s="11">
        <v>-65681.19</v>
      </c>
      <c r="F238" s="11">
        <v>-829</v>
      </c>
      <c r="G238" s="11">
        <v>-33019</v>
      </c>
      <c r="H238" s="11">
        <v>-79445</v>
      </c>
      <c r="I238" s="11">
        <v>-80432.02</v>
      </c>
      <c r="J238" s="11">
        <v>-110763</v>
      </c>
      <c r="K238" s="11">
        <v>-47186</v>
      </c>
      <c r="L238" s="11">
        <v>-98431</v>
      </c>
      <c r="M238" s="11">
        <v>-99539.82</v>
      </c>
      <c r="N238" s="11">
        <v>-985</v>
      </c>
      <c r="O238" s="11">
        <v>-54650</v>
      </c>
      <c r="P238" s="11">
        <v>-132748</v>
      </c>
      <c r="Q238" s="11">
        <v>-133976.29</v>
      </c>
      <c r="R238" s="11">
        <v>-1308</v>
      </c>
      <c r="S238" s="11">
        <v>-76791</v>
      </c>
      <c r="T238" s="11">
        <v>-148920</v>
      </c>
      <c r="U238" s="11">
        <v>-150632.424</v>
      </c>
      <c r="V238" s="11">
        <v>-1517</v>
      </c>
      <c r="W238" s="11">
        <v>-84573</v>
      </c>
      <c r="X238" s="11">
        <v>-168670</v>
      </c>
      <c r="Y238" s="11">
        <v>-170466.92</v>
      </c>
      <c r="Z238" s="11">
        <v>-1571</v>
      </c>
      <c r="AA238" s="11">
        <v>-86632</v>
      </c>
      <c r="AB238" s="11">
        <v>-183536</v>
      </c>
      <c r="AC238" s="11">
        <v>-185361.05</v>
      </c>
      <c r="AD238" s="11">
        <v>-1552</v>
      </c>
      <c r="AE238" s="11">
        <v>-100831</v>
      </c>
      <c r="AF238" s="11">
        <v>-198597</v>
      </c>
      <c r="AG238" s="11">
        <v>-200453.35</v>
      </c>
      <c r="AH238" s="11">
        <v>-1677</v>
      </c>
      <c r="AI238" s="11">
        <v>-93017</v>
      </c>
      <c r="AJ238" s="11">
        <v>-202700</v>
      </c>
      <c r="AK238" s="11">
        <v>-210873.75</v>
      </c>
      <c r="AL238" s="11">
        <v>-7378</v>
      </c>
      <c r="AM238" s="11">
        <v>-111892</v>
      </c>
      <c r="AN238" s="11">
        <v>-221085</v>
      </c>
      <c r="AO238" s="11">
        <v>-228527.49</v>
      </c>
      <c r="AP238" s="11">
        <v>-7822</v>
      </c>
      <c r="AQ238" s="11">
        <v>-113959</v>
      </c>
      <c r="AR238" s="11">
        <v>-228742</v>
      </c>
      <c r="AS238" s="11">
        <v>-236112.88</v>
      </c>
      <c r="AT238" s="11">
        <v>-6872</v>
      </c>
      <c r="AU238" s="11">
        <v>-112629</v>
      </c>
      <c r="AV238" s="11">
        <v>-228473</v>
      </c>
      <c r="AW238" s="11">
        <v>-237052.766</v>
      </c>
      <c r="AX238" s="11">
        <v>-8876</v>
      </c>
      <c r="AY238" s="11">
        <v>-132004</v>
      </c>
      <c r="AZ238" s="16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</row>
    <row r="239" spans="1:68" ht="16.5" customHeight="1" x14ac:dyDescent="0.25">
      <c r="A239" s="11" t="s">
        <v>923</v>
      </c>
      <c r="B239" s="11">
        <v>-66627</v>
      </c>
      <c r="C239" s="11">
        <v>-132408</v>
      </c>
      <c r="D239" s="11">
        <v>-535512</v>
      </c>
      <c r="E239" s="11">
        <v>-812909.61</v>
      </c>
      <c r="F239" s="11">
        <v>-16508</v>
      </c>
      <c r="G239" s="11">
        <v>210858</v>
      </c>
      <c r="H239" s="11">
        <v>34124</v>
      </c>
      <c r="I239" s="11">
        <v>-276821.31</v>
      </c>
      <c r="J239" s="11">
        <v>-449194</v>
      </c>
      <c r="K239" s="11">
        <v>-1058360</v>
      </c>
      <c r="L239" s="11">
        <v>-2011117</v>
      </c>
      <c r="M239" s="11">
        <v>-2576243.25</v>
      </c>
      <c r="N239" s="11">
        <v>-962290</v>
      </c>
      <c r="O239" s="11">
        <v>-1622804</v>
      </c>
      <c r="P239" s="11">
        <v>-2409652</v>
      </c>
      <c r="Q239" s="11">
        <v>-2105311.13</v>
      </c>
      <c r="R239" s="11">
        <v>-1171128</v>
      </c>
      <c r="S239" s="11">
        <v>-2522360</v>
      </c>
      <c r="T239" s="11">
        <v>-3748775</v>
      </c>
      <c r="U239" s="11">
        <v>-4605486.3739999998</v>
      </c>
      <c r="V239" s="11">
        <v>-1230394</v>
      </c>
      <c r="W239" s="11">
        <v>-2586869</v>
      </c>
      <c r="X239" s="11">
        <v>-3803235</v>
      </c>
      <c r="Y239" s="11">
        <v>-4455273.5319999997</v>
      </c>
      <c r="Z239" s="11">
        <v>-398064</v>
      </c>
      <c r="AA239" s="11">
        <v>-528267</v>
      </c>
      <c r="AB239" s="11">
        <v>-316926</v>
      </c>
      <c r="AC239" s="11">
        <v>-303524.69</v>
      </c>
      <c r="AD239" s="11">
        <v>-7360</v>
      </c>
      <c r="AE239" s="11">
        <v>5127</v>
      </c>
      <c r="AF239" s="11">
        <v>406532</v>
      </c>
      <c r="AG239" s="11">
        <v>-41618.93</v>
      </c>
      <c r="AH239" s="11">
        <v>4738</v>
      </c>
      <c r="AI239" s="11">
        <v>-304142</v>
      </c>
      <c r="AJ239" s="11">
        <v>-594777</v>
      </c>
      <c r="AK239" s="11">
        <v>-663185.18000000005</v>
      </c>
      <c r="AL239" s="11">
        <v>-255084</v>
      </c>
      <c r="AM239" s="11">
        <v>-533122</v>
      </c>
      <c r="AN239" s="11">
        <v>-925614</v>
      </c>
      <c r="AO239" s="11">
        <v>-1255350.23</v>
      </c>
      <c r="AP239" s="11">
        <v>-198671</v>
      </c>
      <c r="AQ239" s="11">
        <v>-394727</v>
      </c>
      <c r="AR239" s="11">
        <v>-841434</v>
      </c>
      <c r="AS239" s="11">
        <v>-1402623.64</v>
      </c>
      <c r="AT239" s="11">
        <v>-680555</v>
      </c>
      <c r="AU239" s="11">
        <v>-1773104</v>
      </c>
      <c r="AV239" s="11">
        <v>-2969407</v>
      </c>
      <c r="AW239" s="11">
        <v>-4209169.2719999999</v>
      </c>
      <c r="AX239" s="11">
        <v>-1227642</v>
      </c>
      <c r="AY239" s="11">
        <v>-510929</v>
      </c>
      <c r="AZ239" s="16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</row>
    <row r="240" spans="1:68" ht="16.5" customHeigh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6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</row>
    <row r="241" spans="1:68" ht="16.5" customHeight="1" x14ac:dyDescent="0.25">
      <c r="A241" s="11" t="s">
        <v>924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6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</row>
    <row r="242" spans="1:68" ht="16.5" customHeight="1" x14ac:dyDescent="0.25">
      <c r="A242" s="11" t="s">
        <v>925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  <c r="AU242" s="11">
        <v>0</v>
      </c>
      <c r="AV242" s="11">
        <v>0</v>
      </c>
      <c r="AW242" s="11">
        <v>-1000</v>
      </c>
      <c r="AX242" s="11">
        <v>0</v>
      </c>
      <c r="AY242" s="11">
        <v>0</v>
      </c>
      <c r="AZ242" s="16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</row>
    <row r="243" spans="1:68" ht="16.5" customHeight="1" x14ac:dyDescent="0.25">
      <c r="A243" s="11" t="s">
        <v>926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-2375</v>
      </c>
      <c r="AB243" s="11">
        <v>-3800</v>
      </c>
      <c r="AC243" s="11">
        <v>-3800</v>
      </c>
      <c r="AD243" s="11">
        <v>0</v>
      </c>
      <c r="AE243" s="11">
        <v>-3800</v>
      </c>
      <c r="AF243" s="11">
        <v>-3800</v>
      </c>
      <c r="AG243" s="11">
        <v>-5700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  <c r="AU243" s="11">
        <v>0</v>
      </c>
      <c r="AV243" s="11">
        <v>0</v>
      </c>
      <c r="AW243" s="11">
        <v>0</v>
      </c>
      <c r="AX243" s="11">
        <v>0</v>
      </c>
      <c r="AY243" s="11">
        <v>0</v>
      </c>
      <c r="AZ243" s="16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</row>
    <row r="244" spans="1:68" ht="16.5" customHeight="1" x14ac:dyDescent="0.25">
      <c r="A244" s="11" t="s">
        <v>927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-2375</v>
      </c>
      <c r="AB244" s="11">
        <v>-3800</v>
      </c>
      <c r="AC244" s="11">
        <v>-3800</v>
      </c>
      <c r="AD244" s="11">
        <v>0</v>
      </c>
      <c r="AE244" s="11">
        <v>-3800</v>
      </c>
      <c r="AF244" s="11">
        <v>-3800</v>
      </c>
      <c r="AG244" s="11">
        <v>-5700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  <c r="AU244" s="11">
        <v>0</v>
      </c>
      <c r="AV244" s="11">
        <v>0</v>
      </c>
      <c r="AW244" s="11">
        <v>0</v>
      </c>
      <c r="AX244" s="11">
        <v>0</v>
      </c>
      <c r="AY244" s="11">
        <v>0</v>
      </c>
      <c r="AZ244" s="16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</row>
    <row r="245" spans="1:68" ht="16.5" customHeight="1" x14ac:dyDescent="0.25">
      <c r="A245" s="11" t="s">
        <v>928</v>
      </c>
      <c r="B245" s="11">
        <v>-4445</v>
      </c>
      <c r="C245" s="11">
        <v>-4403</v>
      </c>
      <c r="D245" s="11">
        <v>-5753</v>
      </c>
      <c r="E245" s="11">
        <v>-4655.29</v>
      </c>
      <c r="F245" s="11">
        <v>-1880</v>
      </c>
      <c r="G245" s="11">
        <v>-4624</v>
      </c>
      <c r="H245" s="11">
        <v>-10172</v>
      </c>
      <c r="I245" s="11">
        <v>-16267.86</v>
      </c>
      <c r="J245" s="11">
        <v>-98</v>
      </c>
      <c r="K245" s="11">
        <v>-630</v>
      </c>
      <c r="L245" s="11">
        <v>-6905</v>
      </c>
      <c r="M245" s="11">
        <v>-16012.68</v>
      </c>
      <c r="N245" s="11">
        <v>-4456</v>
      </c>
      <c r="O245" s="11">
        <v>-6890</v>
      </c>
      <c r="P245" s="11">
        <v>-18360</v>
      </c>
      <c r="Q245" s="11">
        <v>-21792.87</v>
      </c>
      <c r="R245" s="11">
        <v>408</v>
      </c>
      <c r="S245" s="11">
        <v>-2526</v>
      </c>
      <c r="T245" s="11">
        <v>-9698</v>
      </c>
      <c r="U245" s="11">
        <v>-17328.03</v>
      </c>
      <c r="V245" s="11">
        <v>-4025</v>
      </c>
      <c r="W245" s="11">
        <v>-8913</v>
      </c>
      <c r="X245" s="11">
        <v>-10349</v>
      </c>
      <c r="Y245" s="11">
        <v>-15967.773999999999</v>
      </c>
      <c r="Z245" s="11">
        <v>-4980</v>
      </c>
      <c r="AA245" s="11">
        <v>-21574</v>
      </c>
      <c r="AB245" s="11">
        <v>-41705</v>
      </c>
      <c r="AC245" s="11">
        <v>-55702.44</v>
      </c>
      <c r="AD245" s="11">
        <v>-24207</v>
      </c>
      <c r="AE245" s="11">
        <v>-35613</v>
      </c>
      <c r="AF245" s="11">
        <v>-44462</v>
      </c>
      <c r="AG245" s="11">
        <v>-63220.3</v>
      </c>
      <c r="AH245" s="11">
        <v>-2877</v>
      </c>
      <c r="AI245" s="11">
        <v>-8332</v>
      </c>
      <c r="AJ245" s="11">
        <v>-13720</v>
      </c>
      <c r="AK245" s="11">
        <v>-25112.19</v>
      </c>
      <c r="AL245" s="11">
        <v>-3869</v>
      </c>
      <c r="AM245" s="11">
        <v>-7012</v>
      </c>
      <c r="AN245" s="11">
        <v>-8298</v>
      </c>
      <c r="AO245" s="11">
        <v>-12890.14</v>
      </c>
      <c r="AP245" s="11">
        <v>-6301</v>
      </c>
      <c r="AQ245" s="11">
        <v>-17291</v>
      </c>
      <c r="AR245" s="11">
        <v>-49642</v>
      </c>
      <c r="AS245" s="11">
        <v>-51467.33</v>
      </c>
      <c r="AT245" s="11">
        <v>-7197</v>
      </c>
      <c r="AU245" s="11">
        <v>-17078</v>
      </c>
      <c r="AV245" s="11">
        <v>-22625</v>
      </c>
      <c r="AW245" s="11">
        <v>-30025.823</v>
      </c>
      <c r="AX245" s="11">
        <v>-3437</v>
      </c>
      <c r="AY245" s="11">
        <v>-6515</v>
      </c>
      <c r="AZ245" s="16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</row>
    <row r="246" spans="1:68" ht="16.5" customHeight="1" x14ac:dyDescent="0.25">
      <c r="A246" s="11" t="s">
        <v>929</v>
      </c>
      <c r="B246" s="11">
        <v>400</v>
      </c>
      <c r="C246" s="11">
        <v>490</v>
      </c>
      <c r="D246" s="11">
        <v>1003</v>
      </c>
      <c r="E246" s="11">
        <v>1236.57</v>
      </c>
      <c r="F246" s="11">
        <v>15</v>
      </c>
      <c r="G246" s="11">
        <v>674</v>
      </c>
      <c r="H246" s="11">
        <v>1394</v>
      </c>
      <c r="I246" s="11">
        <v>1937.62</v>
      </c>
      <c r="J246" s="11">
        <v>356</v>
      </c>
      <c r="K246" s="11">
        <v>356</v>
      </c>
      <c r="L246" s="11">
        <v>361</v>
      </c>
      <c r="M246" s="11">
        <v>1162.1500000000001</v>
      </c>
      <c r="N246" s="11">
        <v>10</v>
      </c>
      <c r="O246" s="11">
        <v>16</v>
      </c>
      <c r="P246" s="11">
        <v>837</v>
      </c>
      <c r="Q246" s="11">
        <v>994.6</v>
      </c>
      <c r="R246" s="11">
        <v>2286</v>
      </c>
      <c r="S246" s="11">
        <v>2569</v>
      </c>
      <c r="T246" s="11">
        <v>2575</v>
      </c>
      <c r="U246" s="11">
        <v>2575.0790000000002</v>
      </c>
      <c r="V246" s="11">
        <v>1214</v>
      </c>
      <c r="W246" s="11">
        <v>2089</v>
      </c>
      <c r="X246" s="11">
        <v>2806</v>
      </c>
      <c r="Y246" s="11">
        <v>2805.7310000000002</v>
      </c>
      <c r="Z246" s="11">
        <v>343</v>
      </c>
      <c r="AA246" s="11">
        <v>657</v>
      </c>
      <c r="AB246" s="11">
        <v>657</v>
      </c>
      <c r="AC246" s="11">
        <v>657.07</v>
      </c>
      <c r="AD246" s="11">
        <v>292</v>
      </c>
      <c r="AE246" s="11">
        <v>1539</v>
      </c>
      <c r="AF246" s="11">
        <v>1539</v>
      </c>
      <c r="AG246" s="11">
        <v>1539.23</v>
      </c>
      <c r="AH246" s="11">
        <v>590</v>
      </c>
      <c r="AI246" s="11">
        <v>1282</v>
      </c>
      <c r="AJ246" s="11">
        <v>1415</v>
      </c>
      <c r="AK246" s="11">
        <v>2039.3</v>
      </c>
      <c r="AL246" s="11">
        <v>492</v>
      </c>
      <c r="AM246" s="11">
        <v>640</v>
      </c>
      <c r="AN246" s="11">
        <v>1319</v>
      </c>
      <c r="AO246" s="11">
        <v>2830.87</v>
      </c>
      <c r="AP246" s="11">
        <v>985</v>
      </c>
      <c r="AQ246" s="11">
        <v>1586</v>
      </c>
      <c r="AR246" s="11">
        <v>1587</v>
      </c>
      <c r="AS246" s="11">
        <v>2577.2199999999998</v>
      </c>
      <c r="AT246" s="11">
        <v>0</v>
      </c>
      <c r="AU246" s="11">
        <v>450</v>
      </c>
      <c r="AV246" s="11">
        <v>450</v>
      </c>
      <c r="AW246" s="11">
        <v>1029.1590000000001</v>
      </c>
      <c r="AX246" s="11">
        <v>735</v>
      </c>
      <c r="AY246" s="11">
        <v>854</v>
      </c>
      <c r="AZ246" s="16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</row>
    <row r="247" spans="1:68" ht="16.5" customHeight="1" x14ac:dyDescent="0.25">
      <c r="A247" s="11" t="s">
        <v>930</v>
      </c>
      <c r="B247" s="11">
        <v>-4845</v>
      </c>
      <c r="C247" s="11">
        <v>-4893</v>
      </c>
      <c r="D247" s="11">
        <v>-6756</v>
      </c>
      <c r="E247" s="11">
        <v>-5891.86</v>
      </c>
      <c r="F247" s="11">
        <v>-1895</v>
      </c>
      <c r="G247" s="11">
        <v>-5298</v>
      </c>
      <c r="H247" s="11">
        <v>-11566</v>
      </c>
      <c r="I247" s="11">
        <v>-18205.47</v>
      </c>
      <c r="J247" s="11">
        <v>-454</v>
      </c>
      <c r="K247" s="11">
        <v>-986</v>
      </c>
      <c r="L247" s="11">
        <v>-7266</v>
      </c>
      <c r="M247" s="11">
        <v>-17174.830000000002</v>
      </c>
      <c r="N247" s="11">
        <v>-4466</v>
      </c>
      <c r="O247" s="11">
        <v>-6906</v>
      </c>
      <c r="P247" s="11">
        <v>-19197</v>
      </c>
      <c r="Q247" s="11">
        <v>-22787.47</v>
      </c>
      <c r="R247" s="11">
        <v>-1878</v>
      </c>
      <c r="S247" s="11">
        <v>-5095</v>
      </c>
      <c r="T247" s="11">
        <v>-12273</v>
      </c>
      <c r="U247" s="11">
        <v>-19903.109</v>
      </c>
      <c r="V247" s="11">
        <v>-5239</v>
      </c>
      <c r="W247" s="11">
        <v>-11002</v>
      </c>
      <c r="X247" s="11">
        <v>-13155</v>
      </c>
      <c r="Y247" s="11">
        <v>-18773.505000000001</v>
      </c>
      <c r="Z247" s="11">
        <v>-5323</v>
      </c>
      <c r="AA247" s="11">
        <v>-22231</v>
      </c>
      <c r="AB247" s="11">
        <v>-42362</v>
      </c>
      <c r="AC247" s="11">
        <v>-56359.51</v>
      </c>
      <c r="AD247" s="11">
        <v>-24499</v>
      </c>
      <c r="AE247" s="11">
        <v>-37152</v>
      </c>
      <c r="AF247" s="11">
        <v>-46001</v>
      </c>
      <c r="AG247" s="11">
        <v>-64759.54</v>
      </c>
      <c r="AH247" s="11">
        <v>-3467</v>
      </c>
      <c r="AI247" s="11">
        <v>-9614</v>
      </c>
      <c r="AJ247" s="11">
        <v>-15135</v>
      </c>
      <c r="AK247" s="11">
        <v>-27151.49</v>
      </c>
      <c r="AL247" s="11">
        <v>-4361</v>
      </c>
      <c r="AM247" s="11">
        <v>-7652</v>
      </c>
      <c r="AN247" s="11">
        <v>-9617</v>
      </c>
      <c r="AO247" s="11">
        <v>-15721.01</v>
      </c>
      <c r="AP247" s="11">
        <v>-7286</v>
      </c>
      <c r="AQ247" s="11">
        <v>-18877</v>
      </c>
      <c r="AR247" s="11">
        <v>-51229</v>
      </c>
      <c r="AS247" s="11">
        <v>-54044.54</v>
      </c>
      <c r="AT247" s="11">
        <v>-7197</v>
      </c>
      <c r="AU247" s="11">
        <v>-17528</v>
      </c>
      <c r="AV247" s="11">
        <v>-23075</v>
      </c>
      <c r="AW247" s="11">
        <v>-31054.982</v>
      </c>
      <c r="AX247" s="11">
        <v>-4172</v>
      </c>
      <c r="AY247" s="11">
        <v>-7369</v>
      </c>
      <c r="AZ247" s="16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</row>
    <row r="248" spans="1:68" ht="16.5" customHeight="1" x14ac:dyDescent="0.25">
      <c r="A248" s="11" t="s">
        <v>931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-4229</v>
      </c>
      <c r="I248" s="11">
        <v>-5577.22</v>
      </c>
      <c r="J248" s="11">
        <v>-522</v>
      </c>
      <c r="K248" s="11">
        <v>-522</v>
      </c>
      <c r="L248" s="11">
        <v>-2413</v>
      </c>
      <c r="M248" s="11">
        <v>-3311.01</v>
      </c>
      <c r="N248" s="11">
        <v>0</v>
      </c>
      <c r="O248" s="11">
        <v>-73</v>
      </c>
      <c r="P248" s="11">
        <v>-73</v>
      </c>
      <c r="Q248" s="11">
        <v>-2637.78</v>
      </c>
      <c r="R248" s="11">
        <v>0</v>
      </c>
      <c r="S248" s="11">
        <v>0</v>
      </c>
      <c r="T248" s="11">
        <v>-685</v>
      </c>
      <c r="U248" s="11">
        <v>-1321.4659999999999</v>
      </c>
      <c r="V248" s="11">
        <v>-291</v>
      </c>
      <c r="W248" s="11">
        <v>-291</v>
      </c>
      <c r="X248" s="11">
        <v>-291</v>
      </c>
      <c r="Y248" s="11">
        <v>-2481.2629999999999</v>
      </c>
      <c r="Z248" s="11">
        <v>-12</v>
      </c>
      <c r="AA248" s="11">
        <v>-12</v>
      </c>
      <c r="AB248" s="11">
        <v>-488</v>
      </c>
      <c r="AC248" s="11">
        <v>-1366</v>
      </c>
      <c r="AD248" s="11">
        <v>-809</v>
      </c>
      <c r="AE248" s="11">
        <v>-809</v>
      </c>
      <c r="AF248" s="11">
        <v>-1205</v>
      </c>
      <c r="AG248" s="11">
        <v>-4184.59</v>
      </c>
      <c r="AH248" s="11">
        <v>-538</v>
      </c>
      <c r="AI248" s="11">
        <v>-608</v>
      </c>
      <c r="AJ248" s="11">
        <v>-1038</v>
      </c>
      <c r="AK248" s="11">
        <v>-1038.08</v>
      </c>
      <c r="AL248" s="11">
        <v>0</v>
      </c>
      <c r="AM248" s="11">
        <v>-710</v>
      </c>
      <c r="AN248" s="11">
        <v>-878</v>
      </c>
      <c r="AO248" s="11">
        <v>-1181.3800000000001</v>
      </c>
      <c r="AP248" s="11">
        <v>0</v>
      </c>
      <c r="AQ248" s="11">
        <v>-163</v>
      </c>
      <c r="AR248" s="11">
        <v>-230</v>
      </c>
      <c r="AS248" s="11">
        <v>-1230.68</v>
      </c>
      <c r="AT248" s="11">
        <v>-595</v>
      </c>
      <c r="AU248" s="11">
        <v>-595</v>
      </c>
      <c r="AV248" s="11">
        <v>-595</v>
      </c>
      <c r="AW248" s="11">
        <v>-595</v>
      </c>
      <c r="AX248" s="11">
        <v>0</v>
      </c>
      <c r="AY248" s="11">
        <v>-546</v>
      </c>
      <c r="AZ248" s="16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</row>
    <row r="249" spans="1:68" ht="16.5" customHeight="1" x14ac:dyDescent="0.25">
      <c r="A249" s="11" t="s">
        <v>932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-4229</v>
      </c>
      <c r="I249" s="11">
        <v>-5577.22</v>
      </c>
      <c r="J249" s="11">
        <v>-522</v>
      </c>
      <c r="K249" s="11">
        <v>-522</v>
      </c>
      <c r="L249" s="11">
        <v>-2413</v>
      </c>
      <c r="M249" s="11">
        <v>-3311.01</v>
      </c>
      <c r="N249" s="11">
        <v>0</v>
      </c>
      <c r="O249" s="11">
        <v>-73</v>
      </c>
      <c r="P249" s="11">
        <v>-73</v>
      </c>
      <c r="Q249" s="11">
        <v>-2637.78</v>
      </c>
      <c r="R249" s="11">
        <v>0</v>
      </c>
      <c r="S249" s="11">
        <v>0</v>
      </c>
      <c r="T249" s="11">
        <v>-685</v>
      </c>
      <c r="U249" s="11">
        <v>-1321.4659999999999</v>
      </c>
      <c r="V249" s="11">
        <v>-291</v>
      </c>
      <c r="W249" s="11">
        <v>-291</v>
      </c>
      <c r="X249" s="11">
        <v>-291</v>
      </c>
      <c r="Y249" s="11">
        <v>-2481.2629999999999</v>
      </c>
      <c r="Z249" s="11">
        <v>-12</v>
      </c>
      <c r="AA249" s="11">
        <v>-12</v>
      </c>
      <c r="AB249" s="11">
        <v>-488</v>
      </c>
      <c r="AC249" s="11">
        <v>-1366</v>
      </c>
      <c r="AD249" s="11">
        <v>-809</v>
      </c>
      <c r="AE249" s="11">
        <v>-809</v>
      </c>
      <c r="AF249" s="11">
        <v>-1205</v>
      </c>
      <c r="AG249" s="11">
        <v>-4184.59</v>
      </c>
      <c r="AH249" s="11">
        <v>-538</v>
      </c>
      <c r="AI249" s="11">
        <v>-608</v>
      </c>
      <c r="AJ249" s="11">
        <v>-1038</v>
      </c>
      <c r="AK249" s="11">
        <v>-1038.08</v>
      </c>
      <c r="AL249" s="11">
        <v>0</v>
      </c>
      <c r="AM249" s="11">
        <v>-710</v>
      </c>
      <c r="AN249" s="11">
        <v>-878</v>
      </c>
      <c r="AO249" s="11">
        <v>-1181.3800000000001</v>
      </c>
      <c r="AP249" s="11">
        <v>0</v>
      </c>
      <c r="AQ249" s="11">
        <v>-163</v>
      </c>
      <c r="AR249" s="11">
        <v>-230</v>
      </c>
      <c r="AS249" s="11">
        <v>-1230.68</v>
      </c>
      <c r="AT249" s="11">
        <v>-595</v>
      </c>
      <c r="AU249" s="11">
        <v>-595</v>
      </c>
      <c r="AV249" s="11">
        <v>-595</v>
      </c>
      <c r="AW249" s="11">
        <v>-595</v>
      </c>
      <c r="AX249" s="11">
        <v>0</v>
      </c>
      <c r="AY249" s="11">
        <v>-546</v>
      </c>
      <c r="AZ249" s="16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</row>
    <row r="250" spans="1:68" ht="16.5" customHeight="1" x14ac:dyDescent="0.25">
      <c r="A250" s="11" t="s">
        <v>933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1">
        <v>0</v>
      </c>
      <c r="AN250" s="11">
        <v>0</v>
      </c>
      <c r="AO250" s="11">
        <v>-1000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11">
        <v>0</v>
      </c>
      <c r="AV250" s="11">
        <v>0</v>
      </c>
      <c r="AW250" s="11">
        <v>0</v>
      </c>
      <c r="AX250" s="11">
        <v>0</v>
      </c>
      <c r="AY250" s="11">
        <v>0</v>
      </c>
      <c r="AZ250" s="16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</row>
    <row r="251" spans="1:68" ht="16.5" customHeight="1" x14ac:dyDescent="0.25">
      <c r="A251" s="11" t="s">
        <v>934</v>
      </c>
      <c r="B251" s="11">
        <v>0</v>
      </c>
      <c r="C251" s="11">
        <v>23</v>
      </c>
      <c r="D251" s="11">
        <v>23</v>
      </c>
      <c r="E251" s="11">
        <v>46.8</v>
      </c>
      <c r="F251" s="11">
        <v>0</v>
      </c>
      <c r="G251" s="11">
        <v>23</v>
      </c>
      <c r="H251" s="11">
        <v>47</v>
      </c>
      <c r="I251" s="11">
        <v>46.8</v>
      </c>
      <c r="J251" s="11">
        <v>0</v>
      </c>
      <c r="K251" s="11">
        <v>26</v>
      </c>
      <c r="L251" s="11">
        <v>26</v>
      </c>
      <c r="M251" s="11">
        <v>49.73</v>
      </c>
      <c r="N251" s="11">
        <v>0</v>
      </c>
      <c r="O251" s="11">
        <v>29</v>
      </c>
      <c r="P251" s="11">
        <v>55</v>
      </c>
      <c r="Q251" s="11">
        <v>55.58</v>
      </c>
      <c r="R251" s="11">
        <v>0</v>
      </c>
      <c r="S251" s="11">
        <v>38</v>
      </c>
      <c r="T251" s="11">
        <v>73</v>
      </c>
      <c r="U251" s="11">
        <v>73.125</v>
      </c>
      <c r="V251" s="11">
        <v>0</v>
      </c>
      <c r="W251" s="11">
        <v>70</v>
      </c>
      <c r="X251" s="11">
        <v>70</v>
      </c>
      <c r="Y251" s="11">
        <v>111.15</v>
      </c>
      <c r="Z251" s="11">
        <v>0</v>
      </c>
      <c r="AA251" s="11">
        <v>70</v>
      </c>
      <c r="AB251" s="11">
        <v>70</v>
      </c>
      <c r="AC251" s="11">
        <v>111.15</v>
      </c>
      <c r="AD251" s="11">
        <v>0</v>
      </c>
      <c r="AE251" s="11">
        <v>73</v>
      </c>
      <c r="AF251" s="11">
        <v>126</v>
      </c>
      <c r="AG251" s="11">
        <v>125.78</v>
      </c>
      <c r="AH251" s="11">
        <v>0</v>
      </c>
      <c r="AI251" s="11">
        <v>85</v>
      </c>
      <c r="AJ251" s="11">
        <v>140</v>
      </c>
      <c r="AK251" s="11">
        <v>140.4</v>
      </c>
      <c r="AL251" s="11">
        <v>0</v>
      </c>
      <c r="AM251" s="11">
        <v>91</v>
      </c>
      <c r="AN251" s="11">
        <v>91</v>
      </c>
      <c r="AO251" s="11">
        <v>149.18</v>
      </c>
      <c r="AP251" s="11">
        <v>0</v>
      </c>
      <c r="AQ251" s="11">
        <v>99</v>
      </c>
      <c r="AR251" s="11">
        <v>164</v>
      </c>
      <c r="AS251" s="11">
        <v>163.80000000000001</v>
      </c>
      <c r="AT251" s="11">
        <v>0</v>
      </c>
      <c r="AU251" s="11">
        <v>105</v>
      </c>
      <c r="AV251" s="11">
        <v>173</v>
      </c>
      <c r="AW251" s="11">
        <v>172.57499999999999</v>
      </c>
      <c r="AX251" s="11">
        <v>0</v>
      </c>
      <c r="AY251" s="11">
        <v>120</v>
      </c>
      <c r="AZ251" s="16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</row>
    <row r="252" spans="1:68" ht="16.5" customHeight="1" x14ac:dyDescent="0.25">
      <c r="A252" s="11" t="s">
        <v>935</v>
      </c>
      <c r="B252" s="11">
        <v>-411</v>
      </c>
      <c r="C252" s="11">
        <v>-411</v>
      </c>
      <c r="D252" s="11">
        <v>-411</v>
      </c>
      <c r="E252" s="11">
        <v>-775.68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  <c r="AU252" s="11">
        <v>0</v>
      </c>
      <c r="AV252" s="11">
        <v>0</v>
      </c>
      <c r="AW252" s="11">
        <v>0</v>
      </c>
      <c r="AX252" s="11">
        <v>0</v>
      </c>
      <c r="AY252" s="11">
        <v>0</v>
      </c>
      <c r="AZ252" s="16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</row>
    <row r="253" spans="1:68" ht="16.5" customHeight="1" x14ac:dyDescent="0.25">
      <c r="A253" s="11" t="s">
        <v>936</v>
      </c>
      <c r="B253" s="11">
        <v>-4856</v>
      </c>
      <c r="C253" s="11">
        <v>-4791</v>
      </c>
      <c r="D253" s="11">
        <v>-6141</v>
      </c>
      <c r="E253" s="11">
        <v>-5384.17</v>
      </c>
      <c r="F253" s="11">
        <v>-1880</v>
      </c>
      <c r="G253" s="11">
        <v>-4601</v>
      </c>
      <c r="H253" s="11">
        <v>-14354</v>
      </c>
      <c r="I253" s="11">
        <v>-21798.27</v>
      </c>
      <c r="J253" s="11">
        <v>-620</v>
      </c>
      <c r="K253" s="11">
        <v>-1126</v>
      </c>
      <c r="L253" s="11">
        <v>-9292</v>
      </c>
      <c r="M253" s="11">
        <v>-19273.97</v>
      </c>
      <c r="N253" s="11">
        <v>-4456</v>
      </c>
      <c r="O253" s="11">
        <v>-6934</v>
      </c>
      <c r="P253" s="11">
        <v>-18378</v>
      </c>
      <c r="Q253" s="11">
        <v>-24375.08</v>
      </c>
      <c r="R253" s="11">
        <v>408</v>
      </c>
      <c r="S253" s="11">
        <v>-2488</v>
      </c>
      <c r="T253" s="11">
        <v>-10310</v>
      </c>
      <c r="U253" s="11">
        <v>-18576.370999999999</v>
      </c>
      <c r="V253" s="11">
        <v>-4316</v>
      </c>
      <c r="W253" s="11">
        <v>-9134</v>
      </c>
      <c r="X253" s="11">
        <v>-10570</v>
      </c>
      <c r="Y253" s="11">
        <v>-18337.886999999999</v>
      </c>
      <c r="Z253" s="11">
        <v>-4992</v>
      </c>
      <c r="AA253" s="11">
        <v>-23891</v>
      </c>
      <c r="AB253" s="11">
        <v>-45923</v>
      </c>
      <c r="AC253" s="11">
        <v>-60757.3</v>
      </c>
      <c r="AD253" s="11">
        <v>-25016</v>
      </c>
      <c r="AE253" s="11">
        <v>-40149</v>
      </c>
      <c r="AF253" s="11">
        <v>-49341</v>
      </c>
      <c r="AG253" s="11">
        <v>-72979.12</v>
      </c>
      <c r="AH253" s="11">
        <v>-3415</v>
      </c>
      <c r="AI253" s="11">
        <v>-8855</v>
      </c>
      <c r="AJ253" s="11">
        <v>-14618</v>
      </c>
      <c r="AK253" s="11">
        <v>-26009.87</v>
      </c>
      <c r="AL253" s="11">
        <v>-3869</v>
      </c>
      <c r="AM253" s="11">
        <v>-7631</v>
      </c>
      <c r="AN253" s="11">
        <v>-9085</v>
      </c>
      <c r="AO253" s="11">
        <v>-14922.34</v>
      </c>
      <c r="AP253" s="11">
        <v>-6301</v>
      </c>
      <c r="AQ253" s="11">
        <v>-17355</v>
      </c>
      <c r="AR253" s="11">
        <v>-49708</v>
      </c>
      <c r="AS253" s="11">
        <v>-52534.21</v>
      </c>
      <c r="AT253" s="11">
        <v>-7792</v>
      </c>
      <c r="AU253" s="11">
        <v>-17568</v>
      </c>
      <c r="AV253" s="11">
        <v>-23047</v>
      </c>
      <c r="AW253" s="11">
        <v>-31448.248</v>
      </c>
      <c r="AX253" s="11">
        <v>-3437</v>
      </c>
      <c r="AY253" s="11">
        <v>-6941</v>
      </c>
      <c r="AZ253" s="16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</row>
    <row r="254" spans="1:68" ht="16.5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6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</row>
    <row r="255" spans="1:68" ht="16.5" customHeight="1" x14ac:dyDescent="0.25">
      <c r="A255" s="11" t="s">
        <v>937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6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</row>
    <row r="256" spans="1:68" ht="16.5" customHeight="1" x14ac:dyDescent="0.25">
      <c r="A256" s="11" t="s">
        <v>938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-215469</v>
      </c>
      <c r="H256" s="11">
        <v>-1432303</v>
      </c>
      <c r="I256" s="11">
        <v>-2429972.02</v>
      </c>
      <c r="J256" s="11">
        <v>-227736</v>
      </c>
      <c r="K256" s="11">
        <v>-65272</v>
      </c>
      <c r="L256" s="11">
        <v>-451137</v>
      </c>
      <c r="M256" s="11">
        <v>-397471.8</v>
      </c>
      <c r="N256" s="11">
        <v>75925</v>
      </c>
      <c r="O256" s="11">
        <v>0</v>
      </c>
      <c r="P256" s="11">
        <v>1422401</v>
      </c>
      <c r="Q256" s="11">
        <v>176500.93</v>
      </c>
      <c r="R256" s="11">
        <v>358894</v>
      </c>
      <c r="S256" s="11">
        <v>630700</v>
      </c>
      <c r="T256" s="11">
        <v>260000</v>
      </c>
      <c r="U256" s="11">
        <v>-171252.13</v>
      </c>
      <c r="V256" s="11">
        <v>668907</v>
      </c>
      <c r="W256" s="11">
        <v>380932</v>
      </c>
      <c r="X256" s="11">
        <v>423363</v>
      </c>
      <c r="Y256" s="11">
        <v>1170972.236</v>
      </c>
      <c r="Z256" s="11">
        <v>649736</v>
      </c>
      <c r="AA256" s="11">
        <v>58280</v>
      </c>
      <c r="AB256" s="11">
        <v>-790720</v>
      </c>
      <c r="AC256" s="11">
        <v>-898720.11</v>
      </c>
      <c r="AD256" s="11">
        <v>591000</v>
      </c>
      <c r="AE256" s="11">
        <v>-59000</v>
      </c>
      <c r="AF256" s="11">
        <v>1280000</v>
      </c>
      <c r="AG256" s="11">
        <v>1533000</v>
      </c>
      <c r="AH256" s="11">
        <v>-91000</v>
      </c>
      <c r="AI256" s="11">
        <v>1322400</v>
      </c>
      <c r="AJ256" s="11">
        <v>561000</v>
      </c>
      <c r="AK256" s="11">
        <v>710000</v>
      </c>
      <c r="AL256" s="11">
        <v>-638500</v>
      </c>
      <c r="AM256" s="11">
        <v>5000</v>
      </c>
      <c r="AN256" s="11">
        <v>-121000</v>
      </c>
      <c r="AO256" s="11">
        <v>-186000</v>
      </c>
      <c r="AP256" s="11">
        <v>-693000</v>
      </c>
      <c r="AQ256" s="11">
        <v>-863000</v>
      </c>
      <c r="AR256" s="11">
        <v>223000</v>
      </c>
      <c r="AS256" s="11">
        <v>-573000</v>
      </c>
      <c r="AT256" s="11">
        <v>-520000</v>
      </c>
      <c r="AU256" s="11">
        <v>-1850000</v>
      </c>
      <c r="AV256" s="11">
        <v>-1915000</v>
      </c>
      <c r="AW256" s="11">
        <v>355000</v>
      </c>
      <c r="AX256" s="11">
        <v>7070000</v>
      </c>
      <c r="AY256" s="11">
        <v>10290000</v>
      </c>
      <c r="AZ256" s="16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</row>
    <row r="257" spans="1:68" ht="16.5" customHeight="1" x14ac:dyDescent="0.25">
      <c r="A257" s="11" t="s">
        <v>939</v>
      </c>
      <c r="B257" s="11">
        <v>-5945</v>
      </c>
      <c r="C257" s="11">
        <v>266701</v>
      </c>
      <c r="D257" s="11">
        <v>88655</v>
      </c>
      <c r="E257" s="11">
        <v>434944.2</v>
      </c>
      <c r="F257" s="11">
        <v>-38353</v>
      </c>
      <c r="G257" s="11">
        <v>0</v>
      </c>
      <c r="H257" s="11">
        <v>1000000</v>
      </c>
      <c r="I257" s="11">
        <v>1500000</v>
      </c>
      <c r="J257" s="11">
        <v>0</v>
      </c>
      <c r="K257" s="11">
        <v>0</v>
      </c>
      <c r="L257" s="11">
        <v>580000</v>
      </c>
      <c r="M257" s="11">
        <v>580000</v>
      </c>
      <c r="N257" s="11">
        <v>420000</v>
      </c>
      <c r="O257" s="11">
        <v>520000</v>
      </c>
      <c r="P257" s="11">
        <v>1220000</v>
      </c>
      <c r="Q257" s="11">
        <v>1220000</v>
      </c>
      <c r="R257" s="11">
        <v>0</v>
      </c>
      <c r="S257" s="11">
        <v>-800000</v>
      </c>
      <c r="T257" s="11">
        <v>-800000</v>
      </c>
      <c r="U257" s="11">
        <v>-600000</v>
      </c>
      <c r="V257" s="11">
        <v>-500000</v>
      </c>
      <c r="W257" s="11">
        <v>-500000</v>
      </c>
      <c r="X257" s="11">
        <v>1000000</v>
      </c>
      <c r="Y257" s="11">
        <v>1000000</v>
      </c>
      <c r="Z257" s="11">
        <v>0</v>
      </c>
      <c r="AA257" s="11">
        <v>1050000</v>
      </c>
      <c r="AB257" s="11">
        <v>1050000</v>
      </c>
      <c r="AC257" s="11">
        <v>1350000</v>
      </c>
      <c r="AD257" s="11">
        <v>0</v>
      </c>
      <c r="AE257" s="11">
        <v>300000</v>
      </c>
      <c r="AF257" s="11">
        <v>-200000</v>
      </c>
      <c r="AG257" s="11">
        <v>-550000</v>
      </c>
      <c r="AH257" s="11">
        <v>400000</v>
      </c>
      <c r="AI257" s="11">
        <v>-200000</v>
      </c>
      <c r="AJ257" s="11">
        <v>100000</v>
      </c>
      <c r="AK257" s="11">
        <v>100000</v>
      </c>
      <c r="AL257" s="11">
        <v>1000000</v>
      </c>
      <c r="AM257" s="11">
        <v>500000</v>
      </c>
      <c r="AN257" s="11">
        <v>1050000</v>
      </c>
      <c r="AO257" s="11">
        <v>1050000</v>
      </c>
      <c r="AP257" s="11">
        <v>-350000</v>
      </c>
      <c r="AQ257" s="11">
        <v>-650000</v>
      </c>
      <c r="AR257" s="11">
        <v>-950000</v>
      </c>
      <c r="AS257" s="11">
        <v>-380000</v>
      </c>
      <c r="AT257" s="11">
        <v>-100000</v>
      </c>
      <c r="AU257" s="11">
        <v>-100000</v>
      </c>
      <c r="AV257" s="11">
        <v>-100000</v>
      </c>
      <c r="AW257" s="11">
        <v>-100000</v>
      </c>
      <c r="AX257" s="11">
        <v>-500000</v>
      </c>
      <c r="AY257" s="11">
        <v>2960000</v>
      </c>
      <c r="AZ257" s="16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</row>
    <row r="258" spans="1:68" ht="16.5" customHeight="1" x14ac:dyDescent="0.25">
      <c r="A258" s="11" t="s">
        <v>940</v>
      </c>
      <c r="B258" s="11">
        <v>0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1000000</v>
      </c>
      <c r="I258" s="11">
        <v>2300000</v>
      </c>
      <c r="J258" s="11">
        <v>0</v>
      </c>
      <c r="K258" s="11">
        <v>0</v>
      </c>
      <c r="L258" s="11">
        <v>1580000</v>
      </c>
      <c r="M258" s="11">
        <v>1580000</v>
      </c>
      <c r="N258" s="11">
        <v>420000</v>
      </c>
      <c r="O258" s="11">
        <v>1020000</v>
      </c>
      <c r="P258" s="11">
        <v>2720000</v>
      </c>
      <c r="Q258" s="11">
        <v>2720000</v>
      </c>
      <c r="R258" s="11">
        <v>0</v>
      </c>
      <c r="S258" s="11">
        <v>0</v>
      </c>
      <c r="T258" s="11">
        <v>0</v>
      </c>
      <c r="U258" s="11">
        <v>700000</v>
      </c>
      <c r="V258" s="11">
        <v>0</v>
      </c>
      <c r="W258" s="11">
        <v>2500000</v>
      </c>
      <c r="X258" s="11">
        <v>5300000</v>
      </c>
      <c r="Y258" s="11">
        <v>5300000</v>
      </c>
      <c r="Z258" s="11">
        <v>0</v>
      </c>
      <c r="AA258" s="11">
        <v>1050000</v>
      </c>
      <c r="AB258" s="11">
        <v>1050000</v>
      </c>
      <c r="AC258" s="11">
        <v>1350000</v>
      </c>
      <c r="AD258" s="11">
        <v>350000</v>
      </c>
      <c r="AE258" s="11">
        <v>1650000</v>
      </c>
      <c r="AF258" s="11">
        <v>2150000</v>
      </c>
      <c r="AG258" s="11">
        <v>2150000</v>
      </c>
      <c r="AH258" s="11">
        <v>400000</v>
      </c>
      <c r="AI258" s="11">
        <v>1900000</v>
      </c>
      <c r="AJ258" s="11">
        <v>3200000</v>
      </c>
      <c r="AK258" s="11">
        <v>3200000</v>
      </c>
      <c r="AL258" s="11">
        <v>1000000</v>
      </c>
      <c r="AM258" s="11">
        <v>1950000</v>
      </c>
      <c r="AN258" s="11">
        <v>3500000</v>
      </c>
      <c r="AO258" s="11">
        <v>4100000</v>
      </c>
      <c r="AP258" s="11">
        <v>0</v>
      </c>
      <c r="AQ258" s="11">
        <v>1500000</v>
      </c>
      <c r="AR258" s="11">
        <v>1500000</v>
      </c>
      <c r="AS258" s="11">
        <v>2070000</v>
      </c>
      <c r="AT258" s="11">
        <v>300000</v>
      </c>
      <c r="AU258" s="11">
        <v>300000</v>
      </c>
      <c r="AV258" s="11">
        <v>1300000</v>
      </c>
      <c r="AW258" s="11">
        <v>1300000</v>
      </c>
      <c r="AX258" s="11">
        <v>500000</v>
      </c>
      <c r="AY258" s="11">
        <v>4910000</v>
      </c>
      <c r="AZ258" s="16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</row>
    <row r="259" spans="1:68" ht="16.5" customHeight="1" x14ac:dyDescent="0.25">
      <c r="A259" s="11" t="s">
        <v>941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-800000</v>
      </c>
      <c r="J259" s="11">
        <v>0</v>
      </c>
      <c r="K259" s="11">
        <v>0</v>
      </c>
      <c r="L259" s="11">
        <v>-1000000</v>
      </c>
      <c r="M259" s="11">
        <v>-1000000</v>
      </c>
      <c r="N259" s="11">
        <v>0</v>
      </c>
      <c r="O259" s="11">
        <v>-500000</v>
      </c>
      <c r="P259" s="11">
        <v>-1500000</v>
      </c>
      <c r="Q259" s="11">
        <v>-1500000</v>
      </c>
      <c r="R259" s="11">
        <v>0</v>
      </c>
      <c r="S259" s="11">
        <v>-800000</v>
      </c>
      <c r="T259" s="11">
        <v>-800000</v>
      </c>
      <c r="U259" s="11">
        <v>-1300000</v>
      </c>
      <c r="V259" s="11">
        <v>-500000</v>
      </c>
      <c r="W259" s="11">
        <v>-3000000</v>
      </c>
      <c r="X259" s="11">
        <v>-4300000</v>
      </c>
      <c r="Y259" s="11">
        <v>-4300000</v>
      </c>
      <c r="Z259" s="11">
        <v>0</v>
      </c>
      <c r="AA259" s="11">
        <v>0</v>
      </c>
      <c r="AB259" s="11">
        <v>0</v>
      </c>
      <c r="AC259" s="11">
        <v>0</v>
      </c>
      <c r="AD259" s="11">
        <v>-350000</v>
      </c>
      <c r="AE259" s="11">
        <v>-1350000</v>
      </c>
      <c r="AF259" s="11">
        <v>-2350000</v>
      </c>
      <c r="AG259" s="11">
        <v>-2700000</v>
      </c>
      <c r="AH259" s="11">
        <v>0</v>
      </c>
      <c r="AI259" s="11">
        <v>-2100000</v>
      </c>
      <c r="AJ259" s="11">
        <v>-3100000</v>
      </c>
      <c r="AK259" s="11">
        <v>-3100000</v>
      </c>
      <c r="AL259" s="11">
        <v>0</v>
      </c>
      <c r="AM259" s="11">
        <v>-1450000</v>
      </c>
      <c r="AN259" s="11">
        <v>-2450000</v>
      </c>
      <c r="AO259" s="11">
        <v>-3050000</v>
      </c>
      <c r="AP259" s="11">
        <v>-350000</v>
      </c>
      <c r="AQ259" s="11">
        <v>-2150000</v>
      </c>
      <c r="AR259" s="11">
        <v>-2450000</v>
      </c>
      <c r="AS259" s="11">
        <v>-2450000</v>
      </c>
      <c r="AT259" s="11">
        <v>-400000</v>
      </c>
      <c r="AU259" s="11">
        <v>-400000</v>
      </c>
      <c r="AV259" s="11">
        <v>-1400000</v>
      </c>
      <c r="AW259" s="11">
        <v>-1400000</v>
      </c>
      <c r="AX259" s="11">
        <v>-1000000</v>
      </c>
      <c r="AY259" s="11">
        <v>-1950000</v>
      </c>
      <c r="AZ259" s="16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</row>
    <row r="260" spans="1:68" ht="16.5" customHeight="1" x14ac:dyDescent="0.25">
      <c r="A260" s="11" t="s">
        <v>942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1285601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  <c r="AU260" s="11">
        <v>0</v>
      </c>
      <c r="AV260" s="11">
        <v>0</v>
      </c>
      <c r="AW260" s="11">
        <v>0</v>
      </c>
      <c r="AX260" s="11">
        <v>0</v>
      </c>
      <c r="AY260" s="11">
        <v>0</v>
      </c>
      <c r="AZ260" s="16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</row>
    <row r="261" spans="1:68" ht="16.5" customHeight="1" x14ac:dyDescent="0.25">
      <c r="A261" s="11" t="s">
        <v>943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2029100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0</v>
      </c>
      <c r="AU261" s="11">
        <v>0</v>
      </c>
      <c r="AV261" s="11">
        <v>0</v>
      </c>
      <c r="AW261" s="11">
        <v>0</v>
      </c>
      <c r="AX261" s="11">
        <v>0</v>
      </c>
      <c r="AY261" s="11">
        <v>0</v>
      </c>
      <c r="AZ261" s="16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</row>
    <row r="262" spans="1:68" ht="16.5" customHeight="1" x14ac:dyDescent="0.25">
      <c r="A262" s="11" t="s">
        <v>944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-743499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  <c r="AL262" s="11">
        <v>0</v>
      </c>
      <c r="AM262" s="11">
        <v>0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s="11">
        <v>0</v>
      </c>
      <c r="AT262" s="11">
        <v>0</v>
      </c>
      <c r="AU262" s="11">
        <v>0</v>
      </c>
      <c r="AV262" s="11">
        <v>0</v>
      </c>
      <c r="AW262" s="11">
        <v>0</v>
      </c>
      <c r="AX262" s="11">
        <v>0</v>
      </c>
      <c r="AY262" s="11">
        <v>0</v>
      </c>
      <c r="AZ262" s="16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</row>
    <row r="263" spans="1:68" ht="16.5" customHeight="1" x14ac:dyDescent="0.25">
      <c r="A263" s="11" t="s">
        <v>945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440000</v>
      </c>
      <c r="O263" s="11">
        <v>0</v>
      </c>
      <c r="P263" s="11">
        <v>-30000</v>
      </c>
      <c r="Q263" s="11">
        <v>-60000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0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  <c r="AS263" s="11">
        <v>0</v>
      </c>
      <c r="AT263" s="11">
        <v>0</v>
      </c>
      <c r="AU263" s="11">
        <v>0</v>
      </c>
      <c r="AV263" s="11">
        <v>0</v>
      </c>
      <c r="AW263" s="11">
        <v>0</v>
      </c>
      <c r="AX263" s="11">
        <v>-30000</v>
      </c>
      <c r="AY263" s="11">
        <v>440000</v>
      </c>
      <c r="AZ263" s="16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</row>
    <row r="264" spans="1:68" ht="16.5" customHeight="1" x14ac:dyDescent="0.25">
      <c r="A264" s="11" t="s">
        <v>946</v>
      </c>
      <c r="B264" s="11">
        <v>0</v>
      </c>
      <c r="C264" s="11">
        <v>0</v>
      </c>
      <c r="D264" s="11">
        <v>600000</v>
      </c>
      <c r="E264" s="11">
        <v>600000</v>
      </c>
      <c r="F264" s="11">
        <v>0</v>
      </c>
      <c r="G264" s="11">
        <v>0</v>
      </c>
      <c r="H264" s="11">
        <v>300000</v>
      </c>
      <c r="I264" s="11">
        <v>300000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-300000</v>
      </c>
      <c r="U264" s="11">
        <v>-300000</v>
      </c>
      <c r="V264" s="11">
        <v>300000</v>
      </c>
      <c r="W264" s="11">
        <v>300000</v>
      </c>
      <c r="X264" s="11">
        <v>300000</v>
      </c>
      <c r="Y264" s="11">
        <v>300000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500000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1000000</v>
      </c>
      <c r="AT264" s="11">
        <v>0</v>
      </c>
      <c r="AU264" s="11">
        <v>0</v>
      </c>
      <c r="AV264" s="11">
        <v>500000</v>
      </c>
      <c r="AW264" s="11">
        <v>500000</v>
      </c>
      <c r="AX264" s="11">
        <v>0</v>
      </c>
      <c r="AY264" s="11">
        <v>500000</v>
      </c>
      <c r="AZ264" s="16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</row>
    <row r="265" spans="1:68" ht="16.5" customHeight="1" x14ac:dyDescent="0.25">
      <c r="A265" s="11" t="s">
        <v>947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300000</v>
      </c>
      <c r="I265" s="11">
        <v>300000</v>
      </c>
      <c r="J265" s="11">
        <v>0</v>
      </c>
      <c r="K265" s="11">
        <v>0</v>
      </c>
      <c r="L265" s="11">
        <v>2000000</v>
      </c>
      <c r="M265" s="11">
        <v>2000000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300000</v>
      </c>
      <c r="W265" s="11">
        <v>300000</v>
      </c>
      <c r="X265" s="11">
        <v>2300000</v>
      </c>
      <c r="Y265" s="11">
        <v>2300000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300000</v>
      </c>
      <c r="AG265" s="11">
        <v>800000</v>
      </c>
      <c r="AH265" s="11">
        <v>0</v>
      </c>
      <c r="AI265" s="11">
        <v>0</v>
      </c>
      <c r="AJ265" s="11">
        <v>2000000</v>
      </c>
      <c r="AK265" s="11">
        <v>2000000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s="11">
        <v>1800000</v>
      </c>
      <c r="AT265" s="11">
        <v>0</v>
      </c>
      <c r="AU265" s="11">
        <v>0</v>
      </c>
      <c r="AV265" s="11">
        <v>2500000</v>
      </c>
      <c r="AW265" s="11">
        <v>2500000</v>
      </c>
      <c r="AX265" s="11">
        <v>0</v>
      </c>
      <c r="AY265" s="11">
        <v>500000</v>
      </c>
      <c r="AZ265" s="16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</row>
    <row r="266" spans="1:68" ht="16.5" customHeight="1" x14ac:dyDescent="0.25">
      <c r="A266" s="11" t="s">
        <v>948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-2000000</v>
      </c>
      <c r="M266" s="11">
        <v>-2000000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-300000</v>
      </c>
      <c r="U266" s="11">
        <v>-300000</v>
      </c>
      <c r="V266" s="11">
        <v>0</v>
      </c>
      <c r="W266" s="11">
        <v>0</v>
      </c>
      <c r="X266" s="11">
        <v>-2000000</v>
      </c>
      <c r="Y266" s="11">
        <v>-2000000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-300000</v>
      </c>
      <c r="AG266" s="11">
        <v>-300000</v>
      </c>
      <c r="AH266" s="11">
        <v>0</v>
      </c>
      <c r="AI266" s="11">
        <v>0</v>
      </c>
      <c r="AJ266" s="11">
        <v>-2000000</v>
      </c>
      <c r="AK266" s="11">
        <v>-2000000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s="11">
        <v>-800000</v>
      </c>
      <c r="AT266" s="11">
        <v>0</v>
      </c>
      <c r="AU266" s="11">
        <v>0</v>
      </c>
      <c r="AV266" s="11">
        <v>-2000000</v>
      </c>
      <c r="AW266" s="11">
        <v>-2000000</v>
      </c>
      <c r="AX266" s="11">
        <v>0</v>
      </c>
      <c r="AY266" s="11">
        <v>0</v>
      </c>
      <c r="AZ266" s="16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</row>
    <row r="267" spans="1:68" ht="16.5" customHeight="1" x14ac:dyDescent="0.25">
      <c r="A267" s="11" t="s">
        <v>949</v>
      </c>
      <c r="B267" s="11">
        <v>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223000</v>
      </c>
      <c r="I267" s="11">
        <v>1200000</v>
      </c>
      <c r="J267" s="11">
        <v>467500</v>
      </c>
      <c r="K267" s="11">
        <v>618500</v>
      </c>
      <c r="L267" s="11">
        <v>1190400</v>
      </c>
      <c r="M267" s="11">
        <v>1752900</v>
      </c>
      <c r="N267" s="11">
        <v>46900</v>
      </c>
      <c r="O267" s="11">
        <v>0</v>
      </c>
      <c r="P267" s="11">
        <v>0</v>
      </c>
      <c r="Q267" s="11">
        <v>1334900</v>
      </c>
      <c r="R267" s="11">
        <v>513700</v>
      </c>
      <c r="S267" s="11">
        <v>1308200</v>
      </c>
      <c r="T267" s="11">
        <v>3296200</v>
      </c>
      <c r="U267" s="11">
        <v>3440200</v>
      </c>
      <c r="V267" s="11">
        <v>288000</v>
      </c>
      <c r="W267" s="11">
        <v>1723000</v>
      </c>
      <c r="X267" s="11">
        <v>1444000</v>
      </c>
      <c r="Y267" s="11">
        <v>1331000</v>
      </c>
      <c r="Z267" s="11">
        <v>-5157000</v>
      </c>
      <c r="AA267" s="11">
        <v>-7689000</v>
      </c>
      <c r="AB267" s="11">
        <v>-7200000</v>
      </c>
      <c r="AC267" s="11">
        <v>-6405000</v>
      </c>
      <c r="AD267" s="11">
        <v>-200000</v>
      </c>
      <c r="AE267" s="11">
        <v>-54000</v>
      </c>
      <c r="AF267" s="11">
        <v>-573000</v>
      </c>
      <c r="AG267" s="11">
        <v>-1002000</v>
      </c>
      <c r="AH267" s="11">
        <v>-578000</v>
      </c>
      <c r="AI267" s="11">
        <v>-632000</v>
      </c>
      <c r="AJ267" s="11">
        <v>-1231000</v>
      </c>
      <c r="AK267" s="11">
        <v>-1611000</v>
      </c>
      <c r="AL267" s="11">
        <v>-61000</v>
      </c>
      <c r="AM267" s="11">
        <v>-61000</v>
      </c>
      <c r="AN267" s="11">
        <v>-61000</v>
      </c>
      <c r="AO267" s="11">
        <v>-61000</v>
      </c>
      <c r="AP267" s="11">
        <v>0</v>
      </c>
      <c r="AQ267" s="11">
        <v>0</v>
      </c>
      <c r="AR267" s="11">
        <v>0</v>
      </c>
      <c r="AS267" s="11">
        <v>0</v>
      </c>
      <c r="AT267" s="11">
        <v>0</v>
      </c>
      <c r="AU267" s="11">
        <v>0</v>
      </c>
      <c r="AV267" s="11">
        <v>0</v>
      </c>
      <c r="AW267" s="11">
        <v>0</v>
      </c>
      <c r="AX267" s="11">
        <v>0</v>
      </c>
      <c r="AY267" s="11">
        <v>0</v>
      </c>
      <c r="AZ267" s="16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</row>
    <row r="268" spans="1:68" ht="16.5" customHeight="1" x14ac:dyDescent="0.25">
      <c r="A268" s="11" t="s">
        <v>950</v>
      </c>
      <c r="B268" s="11">
        <v>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  <c r="AR268" s="11">
        <v>0</v>
      </c>
      <c r="AS268" s="11">
        <v>0</v>
      </c>
      <c r="AT268" s="11">
        <v>0</v>
      </c>
      <c r="AU268" s="11">
        <v>0</v>
      </c>
      <c r="AV268" s="11">
        <v>0</v>
      </c>
      <c r="AW268" s="11">
        <v>0</v>
      </c>
      <c r="AX268" s="11">
        <v>-7984</v>
      </c>
      <c r="AY268" s="11">
        <v>-16470</v>
      </c>
      <c r="AZ268" s="16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</row>
    <row r="269" spans="1:68" ht="16.5" customHeight="1" x14ac:dyDescent="0.25">
      <c r="A269" s="11" t="s">
        <v>951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  <c r="AU269" s="11">
        <v>0</v>
      </c>
      <c r="AV269" s="11">
        <v>0</v>
      </c>
      <c r="AW269" s="11">
        <v>0</v>
      </c>
      <c r="AX269" s="11">
        <v>-7984</v>
      </c>
      <c r="AY269" s="11">
        <v>-16470</v>
      </c>
      <c r="AZ269" s="16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</row>
    <row r="270" spans="1:68" ht="16.5" customHeight="1" x14ac:dyDescent="0.25">
      <c r="A270" s="11" t="s">
        <v>952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499000</v>
      </c>
      <c r="L270" s="11">
        <v>698600</v>
      </c>
      <c r="M270" s="11">
        <v>698600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1000000</v>
      </c>
      <c r="V270" s="11">
        <v>350000</v>
      </c>
      <c r="W270" s="11">
        <v>1150000</v>
      </c>
      <c r="X270" s="11">
        <v>950000</v>
      </c>
      <c r="Y270" s="11">
        <v>1050000</v>
      </c>
      <c r="Z270" s="11">
        <v>4761000</v>
      </c>
      <c r="AA270" s="11">
        <v>7413000</v>
      </c>
      <c r="AB270" s="11">
        <v>7518000</v>
      </c>
      <c r="AC270" s="11">
        <v>6603000</v>
      </c>
      <c r="AD270" s="11">
        <v>-303000</v>
      </c>
      <c r="AE270" s="11">
        <v>287000</v>
      </c>
      <c r="AF270" s="11">
        <v>-363000</v>
      </c>
      <c r="AG270" s="11">
        <v>66000</v>
      </c>
      <c r="AH270" s="11">
        <v>351000</v>
      </c>
      <c r="AI270" s="11">
        <v>261000</v>
      </c>
      <c r="AJ270" s="11">
        <v>1671000</v>
      </c>
      <c r="AK270" s="11">
        <v>1946000</v>
      </c>
      <c r="AL270" s="11">
        <v>38000</v>
      </c>
      <c r="AM270" s="11">
        <v>580000</v>
      </c>
      <c r="AN270" s="11">
        <v>667000</v>
      </c>
      <c r="AO270" s="11">
        <v>1170000</v>
      </c>
      <c r="AP270" s="11">
        <v>1133000</v>
      </c>
      <c r="AQ270" s="11">
        <v>2400000</v>
      </c>
      <c r="AR270" s="11">
        <v>2150000</v>
      </c>
      <c r="AS270" s="11">
        <v>1845000</v>
      </c>
      <c r="AT270" s="11">
        <v>1425000</v>
      </c>
      <c r="AU270" s="11">
        <v>4265000</v>
      </c>
      <c r="AV270" s="11">
        <v>5285000</v>
      </c>
      <c r="AW270" s="11">
        <v>4290000</v>
      </c>
      <c r="AX270" s="11">
        <v>-5500000</v>
      </c>
      <c r="AY270" s="11">
        <v>-9220000</v>
      </c>
      <c r="AZ270" s="16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</row>
    <row r="271" spans="1:68" ht="16.5" customHeight="1" x14ac:dyDescent="0.25">
      <c r="A271" s="11" t="s">
        <v>953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-500000</v>
      </c>
      <c r="X271" s="11">
        <v>-700000</v>
      </c>
      <c r="Y271" s="11">
        <v>-700000</v>
      </c>
      <c r="Z271" s="11">
        <v>-100000</v>
      </c>
      <c r="AA271" s="11">
        <v>-2889000</v>
      </c>
      <c r="AB271" s="11">
        <v>-7526000</v>
      </c>
      <c r="AC271" s="11">
        <v>-1000000</v>
      </c>
      <c r="AD271" s="11">
        <v>-703000</v>
      </c>
      <c r="AE271" s="11">
        <v>-533000</v>
      </c>
      <c r="AF271" s="11">
        <v>-1483000</v>
      </c>
      <c r="AG271" s="11">
        <v>0</v>
      </c>
      <c r="AH271" s="11">
        <v>-204000</v>
      </c>
      <c r="AI271" s="11">
        <v>0</v>
      </c>
      <c r="AJ271" s="11">
        <v>0</v>
      </c>
      <c r="AK271" s="11">
        <v>0</v>
      </c>
      <c r="AL271" s="11">
        <v>0</v>
      </c>
      <c r="AM271" s="11">
        <v>-880000</v>
      </c>
      <c r="AN271" s="11">
        <v>-2270000</v>
      </c>
      <c r="AO271" s="11">
        <v>-2900000</v>
      </c>
      <c r="AP271" s="11">
        <v>0</v>
      </c>
      <c r="AQ271" s="11">
        <v>-900000</v>
      </c>
      <c r="AR271" s="11">
        <v>-1340000</v>
      </c>
      <c r="AS271" s="11">
        <v>-1340000</v>
      </c>
      <c r="AT271" s="11">
        <v>-890000</v>
      </c>
      <c r="AU271" s="11">
        <v>-1145000</v>
      </c>
      <c r="AV271" s="11">
        <v>-1585000</v>
      </c>
      <c r="AW271" s="11">
        <v>-1585000</v>
      </c>
      <c r="AX271" s="11">
        <v>-6600000</v>
      </c>
      <c r="AY271" s="11">
        <v>-10320000</v>
      </c>
      <c r="AZ271" s="16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</row>
    <row r="272" spans="1:68" ht="16.5" customHeight="1" x14ac:dyDescent="0.25">
      <c r="A272" s="11" t="s">
        <v>954</v>
      </c>
      <c r="B272" s="11">
        <v>0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499000</v>
      </c>
      <c r="L272" s="11">
        <v>698600</v>
      </c>
      <c r="M272" s="11">
        <v>698600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1000000</v>
      </c>
      <c r="V272" s="11">
        <v>350000</v>
      </c>
      <c r="W272" s="11">
        <v>1650000</v>
      </c>
      <c r="X272" s="11">
        <v>1650000</v>
      </c>
      <c r="Y272" s="11">
        <v>1750000</v>
      </c>
      <c r="Z272" s="11">
        <v>4861000</v>
      </c>
      <c r="AA272" s="11">
        <v>10302000</v>
      </c>
      <c r="AB272" s="11">
        <v>15044000</v>
      </c>
      <c r="AC272" s="11">
        <v>7603000</v>
      </c>
      <c r="AD272" s="11">
        <v>400000</v>
      </c>
      <c r="AE272" s="11">
        <v>820000</v>
      </c>
      <c r="AF272" s="11">
        <v>1120000</v>
      </c>
      <c r="AG272" s="11">
        <v>0</v>
      </c>
      <c r="AH272" s="11">
        <v>555000</v>
      </c>
      <c r="AI272" s="11">
        <v>0</v>
      </c>
      <c r="AJ272" s="11">
        <v>0</v>
      </c>
      <c r="AK272" s="11">
        <v>0</v>
      </c>
      <c r="AL272" s="11">
        <v>0</v>
      </c>
      <c r="AM272" s="11">
        <v>1460000</v>
      </c>
      <c r="AN272" s="11">
        <v>2937000</v>
      </c>
      <c r="AO272" s="11">
        <v>4070000</v>
      </c>
      <c r="AP272" s="11">
        <v>0</v>
      </c>
      <c r="AQ272" s="11">
        <v>3300000</v>
      </c>
      <c r="AR272" s="11">
        <v>3490000</v>
      </c>
      <c r="AS272" s="11">
        <v>3185000</v>
      </c>
      <c r="AT272" s="11">
        <v>2315000</v>
      </c>
      <c r="AU272" s="11">
        <v>5410000</v>
      </c>
      <c r="AV272" s="11">
        <v>6870000</v>
      </c>
      <c r="AW272" s="11">
        <v>5875000</v>
      </c>
      <c r="AX272" s="11">
        <v>1100000</v>
      </c>
      <c r="AY272" s="11">
        <v>1100000</v>
      </c>
      <c r="AZ272" s="16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</row>
    <row r="273" spans="1:68" ht="16.5" customHeight="1" x14ac:dyDescent="0.25">
      <c r="A273" s="11" t="s">
        <v>955</v>
      </c>
      <c r="B273" s="11">
        <v>0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1150000</v>
      </c>
      <c r="T273" s="11">
        <v>1150000</v>
      </c>
      <c r="U273" s="11">
        <v>1150000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  <c r="AL273" s="11">
        <v>0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0</v>
      </c>
      <c r="AT273" s="11">
        <v>0</v>
      </c>
      <c r="AU273" s="11">
        <v>0</v>
      </c>
      <c r="AV273" s="11">
        <v>0</v>
      </c>
      <c r="AW273" s="11">
        <v>0</v>
      </c>
      <c r="AX273" s="11">
        <v>0</v>
      </c>
      <c r="AY273" s="11">
        <v>0</v>
      </c>
      <c r="AZ273" s="16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</row>
    <row r="274" spans="1:68" ht="16.5" customHeight="1" x14ac:dyDescent="0.25">
      <c r="A274" s="11" t="s">
        <v>956</v>
      </c>
      <c r="B274" s="11">
        <v>0</v>
      </c>
      <c r="C274" s="11">
        <v>-115000</v>
      </c>
      <c r="D274" s="11">
        <v>-115000</v>
      </c>
      <c r="E274" s="11">
        <v>-115000</v>
      </c>
      <c r="F274" s="11">
        <v>0</v>
      </c>
      <c r="G274" s="11">
        <v>-124200</v>
      </c>
      <c r="H274" s="11">
        <v>-124200</v>
      </c>
      <c r="I274" s="11">
        <v>-124200</v>
      </c>
      <c r="J274" s="11">
        <v>0</v>
      </c>
      <c r="K274" s="11">
        <v>-133400</v>
      </c>
      <c r="L274" s="11">
        <v>-133400</v>
      </c>
      <c r="M274" s="11">
        <v>-133400</v>
      </c>
      <c r="N274" s="11">
        <v>0</v>
      </c>
      <c r="O274" s="11">
        <v>-202400</v>
      </c>
      <c r="P274" s="11">
        <v>-202400</v>
      </c>
      <c r="Q274" s="11">
        <v>-202400</v>
      </c>
      <c r="R274" s="11">
        <v>0</v>
      </c>
      <c r="S274" s="11">
        <v>-230000</v>
      </c>
      <c r="T274" s="11">
        <v>-230000</v>
      </c>
      <c r="U274" s="11">
        <v>-230000</v>
      </c>
      <c r="V274" s="11">
        <v>0</v>
      </c>
      <c r="W274" s="11">
        <v>-343586</v>
      </c>
      <c r="X274" s="11">
        <v>-343586</v>
      </c>
      <c r="Y274" s="11">
        <v>-343586.04100000003</v>
      </c>
      <c r="Z274" s="11">
        <v>0</v>
      </c>
      <c r="AA274" s="11">
        <v>-344784</v>
      </c>
      <c r="AB274" s="11">
        <v>-344784</v>
      </c>
      <c r="AC274" s="11">
        <v>-344783.81</v>
      </c>
      <c r="AD274" s="11">
        <v>0</v>
      </c>
      <c r="AE274" s="11">
        <v>-456251</v>
      </c>
      <c r="AF274" s="11">
        <v>-456251</v>
      </c>
      <c r="AG274" s="11">
        <v>-456251.44</v>
      </c>
      <c r="AH274" s="11">
        <v>0</v>
      </c>
      <c r="AI274" s="11">
        <v>-474795</v>
      </c>
      <c r="AJ274" s="11">
        <v>-474795</v>
      </c>
      <c r="AK274" s="11">
        <v>-474795.11</v>
      </c>
      <c r="AL274" s="11">
        <v>0</v>
      </c>
      <c r="AM274" s="11">
        <v>-492477</v>
      </c>
      <c r="AN274" s="11">
        <v>-492477</v>
      </c>
      <c r="AO274" s="11">
        <v>-492477.52</v>
      </c>
      <c r="AP274" s="11">
        <v>0</v>
      </c>
      <c r="AQ274" s="11">
        <v>-520725</v>
      </c>
      <c r="AR274" s="11">
        <v>-520725</v>
      </c>
      <c r="AS274" s="11">
        <v>-520724.76</v>
      </c>
      <c r="AT274" s="11">
        <v>0</v>
      </c>
      <c r="AU274" s="11">
        <v>-566472</v>
      </c>
      <c r="AV274" s="11">
        <v>-566472</v>
      </c>
      <c r="AW274" s="11">
        <v>-566472.147</v>
      </c>
      <c r="AX274" s="11">
        <v>0</v>
      </c>
      <c r="AY274" s="11">
        <v>-605261</v>
      </c>
      <c r="AZ274" s="16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</row>
    <row r="275" spans="1:68" ht="16.5" customHeight="1" x14ac:dyDescent="0.25">
      <c r="A275" s="11" t="s">
        <v>935</v>
      </c>
      <c r="B275" s="11">
        <v>30000</v>
      </c>
      <c r="C275" s="11">
        <v>-40000</v>
      </c>
      <c r="D275" s="11">
        <v>-40000</v>
      </c>
      <c r="E275" s="11">
        <v>-40000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-769</v>
      </c>
      <c r="T275" s="11">
        <v>-769</v>
      </c>
      <c r="U275" s="11">
        <v>-769.76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  <c r="AU275" s="11">
        <v>0</v>
      </c>
      <c r="AV275" s="11">
        <v>0</v>
      </c>
      <c r="AW275" s="11">
        <v>0</v>
      </c>
      <c r="AX275" s="11">
        <v>0</v>
      </c>
      <c r="AY275" s="11">
        <v>0</v>
      </c>
      <c r="AZ275" s="16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</row>
    <row r="276" spans="1:68" ht="16.5" customHeight="1" x14ac:dyDescent="0.25">
      <c r="A276" s="11" t="s">
        <v>957</v>
      </c>
      <c r="B276" s="11">
        <v>24055</v>
      </c>
      <c r="C276" s="11">
        <v>111701</v>
      </c>
      <c r="D276" s="11">
        <v>533655</v>
      </c>
      <c r="E276" s="11">
        <v>879944.2</v>
      </c>
      <c r="F276" s="11">
        <v>-38353</v>
      </c>
      <c r="G276" s="11">
        <v>-339669</v>
      </c>
      <c r="H276" s="11">
        <v>-33503</v>
      </c>
      <c r="I276" s="11">
        <v>445827.98</v>
      </c>
      <c r="J276" s="11">
        <v>239764</v>
      </c>
      <c r="K276" s="11">
        <v>918828</v>
      </c>
      <c r="L276" s="11">
        <v>1884463</v>
      </c>
      <c r="M276" s="11">
        <v>2500628.2000000002</v>
      </c>
      <c r="N276" s="11">
        <v>982825</v>
      </c>
      <c r="O276" s="11">
        <v>1603201</v>
      </c>
      <c r="P276" s="11">
        <v>2410001</v>
      </c>
      <c r="Q276" s="11">
        <v>2469000.9300000002</v>
      </c>
      <c r="R276" s="11">
        <v>872594</v>
      </c>
      <c r="S276" s="11">
        <v>2058131</v>
      </c>
      <c r="T276" s="11">
        <v>3375431</v>
      </c>
      <c r="U276" s="11">
        <v>4288178.1100000003</v>
      </c>
      <c r="V276" s="11">
        <v>1106907</v>
      </c>
      <c r="W276" s="11">
        <v>2710346</v>
      </c>
      <c r="X276" s="11">
        <v>3773777</v>
      </c>
      <c r="Y276" s="11">
        <v>4508386.1950000003</v>
      </c>
      <c r="Z276" s="11">
        <v>253736</v>
      </c>
      <c r="AA276" s="11">
        <v>487496</v>
      </c>
      <c r="AB276" s="11">
        <v>232496</v>
      </c>
      <c r="AC276" s="11">
        <v>304496.09000000003</v>
      </c>
      <c r="AD276" s="11">
        <v>88000</v>
      </c>
      <c r="AE276" s="11">
        <v>17749</v>
      </c>
      <c r="AF276" s="11">
        <v>-312251</v>
      </c>
      <c r="AG276" s="11">
        <v>90748.56</v>
      </c>
      <c r="AH276" s="11">
        <v>82000</v>
      </c>
      <c r="AI276" s="11">
        <v>276605</v>
      </c>
      <c r="AJ276" s="11">
        <v>626205</v>
      </c>
      <c r="AK276" s="11">
        <v>670204.89</v>
      </c>
      <c r="AL276" s="11">
        <v>338500</v>
      </c>
      <c r="AM276" s="11">
        <v>531523</v>
      </c>
      <c r="AN276" s="11">
        <v>1042523</v>
      </c>
      <c r="AO276" s="11">
        <v>1480522.48</v>
      </c>
      <c r="AP276" s="11">
        <v>90000</v>
      </c>
      <c r="AQ276" s="11">
        <v>366275</v>
      </c>
      <c r="AR276" s="11">
        <v>902275</v>
      </c>
      <c r="AS276" s="11">
        <v>1371275.24</v>
      </c>
      <c r="AT276" s="11">
        <v>805000</v>
      </c>
      <c r="AU276" s="11">
        <v>1748528</v>
      </c>
      <c r="AV276" s="11">
        <v>3203528</v>
      </c>
      <c r="AW276" s="11">
        <v>4478527.8530000001</v>
      </c>
      <c r="AX276" s="11">
        <v>1032016</v>
      </c>
      <c r="AY276" s="11">
        <v>4348269</v>
      </c>
      <c r="AZ276" s="16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</row>
    <row r="277" spans="1:68" ht="16.5" customHeigh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6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</row>
    <row r="278" spans="1:68" ht="16.5" customHeight="1" x14ac:dyDescent="0.25">
      <c r="A278" s="11" t="s">
        <v>958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</row>
    <row r="279" spans="1:68" ht="16.5" customHeight="1" x14ac:dyDescent="0.25">
      <c r="A279" s="11" t="s">
        <v>959</v>
      </c>
      <c r="B279" s="11">
        <v>-47428</v>
      </c>
      <c r="C279" s="11">
        <v>-25498</v>
      </c>
      <c r="D279" s="11">
        <v>-7998</v>
      </c>
      <c r="E279" s="11">
        <v>61650.41</v>
      </c>
      <c r="F279" s="11">
        <v>-56741</v>
      </c>
      <c r="G279" s="11">
        <v>-133412</v>
      </c>
      <c r="H279" s="11">
        <v>-13733</v>
      </c>
      <c r="I279" s="11">
        <v>147208.4</v>
      </c>
      <c r="J279" s="11">
        <v>-210050</v>
      </c>
      <c r="K279" s="11">
        <v>-140658</v>
      </c>
      <c r="L279" s="11">
        <v>-135946</v>
      </c>
      <c r="M279" s="11">
        <v>-94889.01</v>
      </c>
      <c r="N279" s="11">
        <v>16079</v>
      </c>
      <c r="O279" s="11">
        <v>-26537</v>
      </c>
      <c r="P279" s="11">
        <v>-18029</v>
      </c>
      <c r="Q279" s="11">
        <v>339314.72</v>
      </c>
      <c r="R279" s="11">
        <v>-298126</v>
      </c>
      <c r="S279" s="11">
        <v>-466717</v>
      </c>
      <c r="T279" s="11">
        <v>-383654</v>
      </c>
      <c r="U279" s="11">
        <v>-335884.63500000001</v>
      </c>
      <c r="V279" s="11">
        <v>-127803</v>
      </c>
      <c r="W279" s="11">
        <v>114343</v>
      </c>
      <c r="X279" s="11">
        <v>-40028</v>
      </c>
      <c r="Y279" s="11">
        <v>34774.775999999998</v>
      </c>
      <c r="Z279" s="11">
        <v>-149320</v>
      </c>
      <c r="AA279" s="11">
        <v>-64662</v>
      </c>
      <c r="AB279" s="11">
        <v>-130353</v>
      </c>
      <c r="AC279" s="11">
        <v>-59785.9</v>
      </c>
      <c r="AD279" s="11">
        <v>55624</v>
      </c>
      <c r="AE279" s="11">
        <v>-17273</v>
      </c>
      <c r="AF279" s="11">
        <v>44940</v>
      </c>
      <c r="AG279" s="11">
        <v>-23849.49</v>
      </c>
      <c r="AH279" s="11">
        <v>83323</v>
      </c>
      <c r="AI279" s="11">
        <v>-36392</v>
      </c>
      <c r="AJ279" s="11">
        <v>16810</v>
      </c>
      <c r="AK279" s="11">
        <v>-18990.16</v>
      </c>
      <c r="AL279" s="11">
        <v>79547</v>
      </c>
      <c r="AM279" s="11">
        <v>-9230</v>
      </c>
      <c r="AN279" s="11">
        <v>107824</v>
      </c>
      <c r="AO279" s="11">
        <v>210249.91</v>
      </c>
      <c r="AP279" s="11">
        <v>-114972</v>
      </c>
      <c r="AQ279" s="11">
        <v>-45807</v>
      </c>
      <c r="AR279" s="11">
        <v>11133</v>
      </c>
      <c r="AS279" s="11">
        <v>-83882.61</v>
      </c>
      <c r="AT279" s="11">
        <v>116653</v>
      </c>
      <c r="AU279" s="11">
        <v>-42144</v>
      </c>
      <c r="AV279" s="11">
        <v>211074</v>
      </c>
      <c r="AW279" s="11">
        <v>237910.33300000001</v>
      </c>
      <c r="AX279" s="11">
        <v>-199063</v>
      </c>
      <c r="AY279" s="11">
        <v>3830399</v>
      </c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</row>
    <row r="280" spans="1:68" ht="16.5" customHeight="1" x14ac:dyDescent="0.25">
      <c r="A280" s="11" t="s">
        <v>960</v>
      </c>
      <c r="B280" s="11">
        <v>-32206</v>
      </c>
      <c r="C280" s="11">
        <v>-32206</v>
      </c>
      <c r="D280" s="11">
        <v>-32206</v>
      </c>
      <c r="E280" s="11">
        <v>-32206.18</v>
      </c>
      <c r="F280" s="11">
        <v>29444</v>
      </c>
      <c r="G280" s="11">
        <v>29444</v>
      </c>
      <c r="H280" s="11">
        <v>29444</v>
      </c>
      <c r="I280" s="11">
        <v>29444.23</v>
      </c>
      <c r="J280" s="11">
        <v>176653</v>
      </c>
      <c r="K280" s="11">
        <v>176653</v>
      </c>
      <c r="L280" s="11">
        <v>176653</v>
      </c>
      <c r="M280" s="11">
        <v>176652.62</v>
      </c>
      <c r="N280" s="11">
        <v>81764</v>
      </c>
      <c r="O280" s="11">
        <v>81764</v>
      </c>
      <c r="P280" s="11">
        <v>81763</v>
      </c>
      <c r="Q280" s="11">
        <v>81763.61</v>
      </c>
      <c r="R280" s="11">
        <v>421078</v>
      </c>
      <c r="S280" s="11">
        <v>421078</v>
      </c>
      <c r="T280" s="11">
        <v>421078</v>
      </c>
      <c r="U280" s="11">
        <v>421078.33100000001</v>
      </c>
      <c r="V280" s="11">
        <v>85194</v>
      </c>
      <c r="W280" s="11">
        <v>85194</v>
      </c>
      <c r="X280" s="11">
        <v>85194</v>
      </c>
      <c r="Y280" s="11">
        <v>85193.695999999996</v>
      </c>
      <c r="Z280" s="11">
        <v>119968</v>
      </c>
      <c r="AA280" s="11">
        <v>119969</v>
      </c>
      <c r="AB280" s="11">
        <v>119969</v>
      </c>
      <c r="AC280" s="11">
        <v>195943.63</v>
      </c>
      <c r="AD280" s="11">
        <v>136157</v>
      </c>
      <c r="AE280" s="11">
        <v>136158</v>
      </c>
      <c r="AF280" s="11">
        <v>136158</v>
      </c>
      <c r="AG280" s="11">
        <v>136157.73000000001</v>
      </c>
      <c r="AH280" s="11">
        <v>112308</v>
      </c>
      <c r="AI280" s="11">
        <v>112308</v>
      </c>
      <c r="AJ280" s="11">
        <v>112308</v>
      </c>
      <c r="AK280" s="11">
        <v>112308.24</v>
      </c>
      <c r="AL280" s="11">
        <v>93318</v>
      </c>
      <c r="AM280" s="11">
        <v>93318</v>
      </c>
      <c r="AN280" s="11">
        <v>93318</v>
      </c>
      <c r="AO280" s="11">
        <v>93318.080000000002</v>
      </c>
      <c r="AP280" s="11">
        <v>303568</v>
      </c>
      <c r="AQ280" s="11">
        <v>303568</v>
      </c>
      <c r="AR280" s="11">
        <v>303568</v>
      </c>
      <c r="AS280" s="11">
        <v>303567.99</v>
      </c>
      <c r="AT280" s="11">
        <v>219686</v>
      </c>
      <c r="AU280" s="11">
        <v>219686</v>
      </c>
      <c r="AV280" s="11">
        <v>219685</v>
      </c>
      <c r="AW280" s="11">
        <v>219685.38200000001</v>
      </c>
      <c r="AX280" s="11">
        <v>457596</v>
      </c>
      <c r="AY280" s="11">
        <v>457596</v>
      </c>
      <c r="AZ280" s="16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</row>
    <row r="281" spans="1:68" ht="16.5" customHeight="1" x14ac:dyDescent="0.25">
      <c r="A281" s="11" t="s">
        <v>961</v>
      </c>
      <c r="B281" s="11">
        <v>-79634</v>
      </c>
      <c r="C281" s="11">
        <v>-57704</v>
      </c>
      <c r="D281" s="11">
        <v>-40204</v>
      </c>
      <c r="E281" s="11">
        <v>29444.23</v>
      </c>
      <c r="F281" s="11">
        <v>-27297</v>
      </c>
      <c r="G281" s="11">
        <v>-103968</v>
      </c>
      <c r="H281" s="11">
        <v>15711</v>
      </c>
      <c r="I281" s="11">
        <v>176652.62</v>
      </c>
      <c r="J281" s="11">
        <v>-33397</v>
      </c>
      <c r="K281" s="11">
        <v>35995</v>
      </c>
      <c r="L281" s="11">
        <v>40707</v>
      </c>
      <c r="M281" s="11">
        <v>81763.61</v>
      </c>
      <c r="N281" s="11">
        <v>97843</v>
      </c>
      <c r="O281" s="11">
        <v>55227</v>
      </c>
      <c r="P281" s="11">
        <v>63734</v>
      </c>
      <c r="Q281" s="11">
        <v>421078.33</v>
      </c>
      <c r="R281" s="11">
        <v>122952</v>
      </c>
      <c r="S281" s="11">
        <v>-45639</v>
      </c>
      <c r="T281" s="11">
        <v>37424</v>
      </c>
      <c r="U281" s="11">
        <v>85193.695999999996</v>
      </c>
      <c r="V281" s="11">
        <v>-42609</v>
      </c>
      <c r="W281" s="11">
        <v>199537</v>
      </c>
      <c r="X281" s="11">
        <v>45166</v>
      </c>
      <c r="Y281" s="11">
        <v>119968.47199999999</v>
      </c>
      <c r="Z281" s="11">
        <v>-29352</v>
      </c>
      <c r="AA281" s="11">
        <v>55307</v>
      </c>
      <c r="AB281" s="11">
        <v>-10384</v>
      </c>
      <c r="AC281" s="11">
        <v>136157.73000000001</v>
      </c>
      <c r="AD281" s="11">
        <v>191781</v>
      </c>
      <c r="AE281" s="11">
        <v>118885</v>
      </c>
      <c r="AF281" s="11">
        <v>181098</v>
      </c>
      <c r="AG281" s="11">
        <v>112308.24</v>
      </c>
      <c r="AH281" s="11">
        <v>195631</v>
      </c>
      <c r="AI281" s="11">
        <v>75916</v>
      </c>
      <c r="AJ281" s="11">
        <v>129118</v>
      </c>
      <c r="AK281" s="11">
        <v>93318.080000000002</v>
      </c>
      <c r="AL281" s="11">
        <v>172865</v>
      </c>
      <c r="AM281" s="11">
        <v>84088</v>
      </c>
      <c r="AN281" s="11">
        <v>201142</v>
      </c>
      <c r="AO281" s="11">
        <v>303567.99</v>
      </c>
      <c r="AP281" s="11">
        <v>188596</v>
      </c>
      <c r="AQ281" s="11">
        <v>257761</v>
      </c>
      <c r="AR281" s="11">
        <v>314701</v>
      </c>
      <c r="AS281" s="11">
        <v>219685.38</v>
      </c>
      <c r="AT281" s="11">
        <v>336339</v>
      </c>
      <c r="AU281" s="11">
        <v>177542</v>
      </c>
      <c r="AV281" s="11">
        <v>430759</v>
      </c>
      <c r="AW281" s="11">
        <v>457595.71500000003</v>
      </c>
      <c r="AX281" s="11">
        <v>258533</v>
      </c>
      <c r="AY281" s="11">
        <v>4287995</v>
      </c>
      <c r="AZ281" s="16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</row>
    <row r="282" spans="1:68" ht="16.5" customHeigh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6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</row>
    <row r="283" spans="1:68" ht="16.5" customHeigh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6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</row>
    <row r="284" spans="1:68" ht="16.5" customHeigh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6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</row>
    <row r="285" spans="1:68" ht="16.5" customHeigh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6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</row>
    <row r="286" spans="1:68" ht="16.5" customHeigh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6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</row>
    <row r="287" spans="1:68" ht="16.5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6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</row>
    <row r="288" spans="1:68" ht="16.5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6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</row>
    <row r="289" spans="1:68" ht="16.5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6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</row>
    <row r="290" spans="1:68" ht="16.5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6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</row>
    <row r="291" spans="1:68" ht="16.5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6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</row>
    <row r="292" spans="1:68" ht="16.5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6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</row>
    <row r="293" spans="1:68" ht="16.5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6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</row>
    <row r="294" spans="1:68" ht="16.5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6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</row>
    <row r="295" spans="1:68" ht="16.5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6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</row>
    <row r="296" spans="1:68" ht="16.5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6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</row>
    <row r="297" spans="1:68" ht="16.5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6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</row>
    <row r="298" spans="1:68" ht="16.5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6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</row>
    <row r="299" spans="1:68" ht="16.5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6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</row>
    <row r="300" spans="1:68" ht="16.5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6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</row>
    <row r="301" spans="1:68" ht="16.5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6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</row>
    <row r="302" spans="1:68" ht="16.5" customHeight="1" x14ac:dyDescent="0.25">
      <c r="A302" s="1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</row>
    <row r="303" spans="1:68" ht="16.5" customHeight="1" x14ac:dyDescent="0.25">
      <c r="A303" s="1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</row>
    <row r="304" spans="1:68" ht="16.5" customHeight="1" x14ac:dyDescent="0.25">
      <c r="A304" s="1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</row>
    <row r="305" spans="1:68" ht="16.5" customHeight="1" x14ac:dyDescent="0.25">
      <c r="A305" s="1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</row>
    <row r="306" spans="1:68" ht="16.5" customHeight="1" x14ac:dyDescent="0.25">
      <c r="A306" s="1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</row>
    <row r="307" spans="1:68" ht="16.5" customHeight="1" x14ac:dyDescent="0.25">
      <c r="A307" s="1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</row>
    <row r="308" spans="1:68" ht="16.5" customHeight="1" x14ac:dyDescent="0.25">
      <c r="A308" s="1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</row>
    <row r="309" spans="1:68" ht="16.5" customHeight="1" x14ac:dyDescent="0.25">
      <c r="A309" s="1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</row>
    <row r="310" spans="1:68" ht="16.5" customHeight="1" x14ac:dyDescent="0.25">
      <c r="A310" s="1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</row>
    <row r="311" spans="1:68" ht="16.5" customHeigh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</row>
    <row r="312" spans="1:68" ht="16.5" customHeigh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</row>
    <row r="313" spans="1:68" ht="16.5" customHeigh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</row>
    <row r="314" spans="1:68" ht="16.5" customHeigh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</row>
    <row r="315" spans="1:68" ht="16.5" customHeight="1" x14ac:dyDescent="0.25">
      <c r="A315" s="18"/>
      <c r="B315" s="19">
        <v>2008</v>
      </c>
      <c r="C315" s="19">
        <v>2009</v>
      </c>
      <c r="D315" s="19">
        <v>2010</v>
      </c>
      <c r="E315" s="19">
        <v>2011</v>
      </c>
      <c r="F315" s="19">
        <v>2012</v>
      </c>
      <c r="G315" s="19">
        <v>2013</v>
      </c>
      <c r="H315" s="19">
        <v>2014</v>
      </c>
      <c r="I315" s="19">
        <v>2015</v>
      </c>
      <c r="J315" s="19">
        <v>2016</v>
      </c>
      <c r="K315" s="19">
        <v>2017</v>
      </c>
      <c r="L315" s="19">
        <v>2018</v>
      </c>
      <c r="M315" s="19">
        <v>2019</v>
      </c>
      <c r="N315" s="19">
        <v>2020</v>
      </c>
      <c r="O315" s="20"/>
      <c r="P315" s="19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</row>
    <row r="316" spans="1:68" ht="16.5" customHeight="1" x14ac:dyDescent="0.25">
      <c r="A316" s="21"/>
      <c r="B316" s="193" t="s">
        <v>962</v>
      </c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4"/>
      <c r="O316" s="22"/>
      <c r="P316" s="15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</row>
    <row r="317" spans="1:68" ht="16.5" customHeight="1" x14ac:dyDescent="0.25">
      <c r="A317" s="11"/>
      <c r="B317" s="182" t="s">
        <v>791</v>
      </c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4"/>
      <c r="O317" s="22"/>
      <c r="P317" s="15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</row>
    <row r="318" spans="1:68" ht="16.5" customHeight="1" x14ac:dyDescent="0.25">
      <c r="A318" s="11"/>
      <c r="B318" s="23">
        <f t="shared" ref="B318:N318" si="0">IFERROR(VLOOKUP($B$317,$4:$127,MATCH($P318&amp;"/"&amp;B$315,$2:$2,0),FALSE),"")</f>
        <v>23037</v>
      </c>
      <c r="C318" s="23">
        <f t="shared" si="0"/>
        <v>18173</v>
      </c>
      <c r="D318" s="23">
        <f t="shared" si="0"/>
        <v>40591</v>
      </c>
      <c r="E318" s="23">
        <f t="shared" si="0"/>
        <v>161798</v>
      </c>
      <c r="F318" s="23">
        <f t="shared" si="0"/>
        <v>191721</v>
      </c>
      <c r="G318" s="23">
        <f t="shared" si="0"/>
        <v>110898</v>
      </c>
      <c r="H318" s="23">
        <f t="shared" si="0"/>
        <v>148315</v>
      </c>
      <c r="I318" s="23">
        <f t="shared" si="0"/>
        <v>197590</v>
      </c>
      <c r="J318" s="23">
        <f t="shared" si="0"/>
        <v>213829</v>
      </c>
      <c r="K318" s="23">
        <f t="shared" si="0"/>
        <v>176011</v>
      </c>
      <c r="L318" s="23">
        <f t="shared" si="0"/>
        <v>188596</v>
      </c>
      <c r="M318" s="23">
        <f t="shared" si="0"/>
        <v>336339</v>
      </c>
      <c r="N318" s="24">
        <f t="shared" si="0"/>
        <v>258533</v>
      </c>
      <c r="O318" s="22"/>
      <c r="P318" s="25" t="s">
        <v>963</v>
      </c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</row>
    <row r="319" spans="1:68" ht="16.5" customHeight="1" x14ac:dyDescent="0.25">
      <c r="A319" s="11"/>
      <c r="B319" s="23">
        <f t="shared" ref="B319:N319" si="1">IFERROR(VLOOKUP($B$317,$4:$127,MATCH($P319&amp;"/"&amp;B$315,$2:$2,0),FALSE),"")</f>
        <v>23163</v>
      </c>
      <c r="C319" s="23">
        <f t="shared" si="1"/>
        <v>18881</v>
      </c>
      <c r="D319" s="23">
        <f t="shared" si="1"/>
        <v>117539</v>
      </c>
      <c r="E319" s="23">
        <f t="shared" si="1"/>
        <v>114212</v>
      </c>
      <c r="F319" s="23">
        <f t="shared" si="1"/>
        <v>106296</v>
      </c>
      <c r="G319" s="23">
        <f t="shared" si="1"/>
        <v>368752</v>
      </c>
      <c r="H319" s="23">
        <f t="shared" si="1"/>
        <v>160670</v>
      </c>
      <c r="I319" s="23">
        <f t="shared" si="1"/>
        <v>141458</v>
      </c>
      <c r="J319" s="23">
        <f t="shared" si="1"/>
        <v>75916</v>
      </c>
      <c r="K319" s="23">
        <f t="shared" si="1"/>
        <v>124826</v>
      </c>
      <c r="L319" s="23">
        <f t="shared" si="1"/>
        <v>257761</v>
      </c>
      <c r="M319" s="23">
        <f t="shared" si="1"/>
        <v>194505</v>
      </c>
      <c r="N319" s="24">
        <f t="shared" si="1"/>
        <v>4287995</v>
      </c>
      <c r="O319" s="22"/>
      <c r="P319" s="25" t="s">
        <v>964</v>
      </c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</row>
    <row r="320" spans="1:68" ht="16.5" customHeight="1" x14ac:dyDescent="0.25">
      <c r="A320" s="11"/>
      <c r="B320" s="23">
        <f t="shared" ref="B320:N320" si="2">IFERROR(VLOOKUP($B$317,$4:$127,MATCH($P320&amp;"/"&amp;B$315,$2:$2,0),FALSE),"")</f>
        <v>53342</v>
      </c>
      <c r="C320" s="23">
        <f t="shared" si="2"/>
        <v>79890</v>
      </c>
      <c r="D320" s="23">
        <f t="shared" si="2"/>
        <v>114242</v>
      </c>
      <c r="E320" s="23">
        <f t="shared" si="2"/>
        <v>154817</v>
      </c>
      <c r="F320" s="23">
        <f t="shared" si="2"/>
        <v>173049</v>
      </c>
      <c r="G320" s="23">
        <f t="shared" si="2"/>
        <v>236565</v>
      </c>
      <c r="H320" s="23">
        <f t="shared" si="2"/>
        <v>109415</v>
      </c>
      <c r="I320" s="23">
        <f t="shared" si="2"/>
        <v>181098</v>
      </c>
      <c r="J320" s="23">
        <f t="shared" si="2"/>
        <v>148537</v>
      </c>
      <c r="K320" s="23">
        <f t="shared" si="2"/>
        <v>225099</v>
      </c>
      <c r="L320" s="23">
        <f t="shared" si="2"/>
        <v>314701</v>
      </c>
      <c r="M320" s="23">
        <f t="shared" si="2"/>
        <v>430759</v>
      </c>
      <c r="N320" s="24" t="str">
        <f t="shared" si="2"/>
        <v/>
      </c>
      <c r="O320" s="22"/>
      <c r="P320" s="25" t="s">
        <v>965</v>
      </c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</row>
    <row r="321" spans="1:68" ht="16.5" customHeight="1" x14ac:dyDescent="0.25">
      <c r="A321" s="11"/>
      <c r="B321" s="23">
        <f t="shared" ref="B321:M321" si="3">IFERROR(VLOOKUP($B$317,$4:$127,MATCH($P321&amp;"/"&amp;B$315,$2:$2,0),FALSE),"")</f>
        <v>61100.22</v>
      </c>
      <c r="C321" s="23">
        <f t="shared" si="3"/>
        <v>237170.87</v>
      </c>
      <c r="D321" s="23">
        <f t="shared" si="3"/>
        <v>128063.93</v>
      </c>
      <c r="E321" s="23">
        <f t="shared" si="3"/>
        <v>439988.7</v>
      </c>
      <c r="F321" s="23">
        <f t="shared" si="3"/>
        <v>155157.49299999999</v>
      </c>
      <c r="G321" s="23">
        <f t="shared" si="3"/>
        <v>212013.95499999999</v>
      </c>
      <c r="H321" s="23">
        <f t="shared" si="3"/>
        <v>144341.32999999999</v>
      </c>
      <c r="I321" s="23">
        <f t="shared" si="3"/>
        <v>117280.96000000001</v>
      </c>
      <c r="J321" s="23">
        <f t="shared" si="3"/>
        <v>94724.76</v>
      </c>
      <c r="K321" s="23">
        <f t="shared" si="3"/>
        <v>303567.99</v>
      </c>
      <c r="L321" s="23">
        <f t="shared" si="3"/>
        <v>234829.72</v>
      </c>
      <c r="M321" s="23">
        <f t="shared" si="3"/>
        <v>457595.71500000003</v>
      </c>
      <c r="N321" s="24">
        <f>IFERROR(VLOOKUP($B$317,$4:$127,MATCH($P321&amp;"/"&amp;N$315,$2:$2,0),FALSE),IFERROR(VLOOKUP($B$317,$4:$127,MATCH($P320&amp;"/"&amp;N$315,$2:$2,0),FALSE),IFERROR(VLOOKUP($B$317,$4:$127,MATCH($P319&amp;"/"&amp;N$315,$2:$2,0),FALSE),IFERROR(VLOOKUP($B$317,$4:$127,MATCH($P318&amp;"/"&amp;N$315,$2:$2,0),FALSE),""))))</f>
        <v>4287995</v>
      </c>
      <c r="O321" s="22"/>
      <c r="P321" s="25" t="s">
        <v>966</v>
      </c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</row>
    <row r="322" spans="1:68" ht="16.5" customHeight="1" x14ac:dyDescent="0.25">
      <c r="A322" s="11"/>
      <c r="B322" s="26">
        <f t="shared" ref="B322:N322" si="4">+B321/B$351</f>
        <v>5.1182555879028518E-3</v>
      </c>
      <c r="C322" s="26">
        <f t="shared" si="4"/>
        <v>1.8869215720302923E-2</v>
      </c>
      <c r="D322" s="26">
        <f t="shared" si="4"/>
        <v>8.3186205684592594E-3</v>
      </c>
      <c r="E322" s="26">
        <f t="shared" si="4"/>
        <v>2.4155450601684988E-2</v>
      </c>
      <c r="F322" s="26">
        <f t="shared" si="4"/>
        <v>6.7180545840468606E-3</v>
      </c>
      <c r="G322" s="26">
        <f t="shared" si="4"/>
        <v>7.4703791739203721E-3</v>
      </c>
      <c r="H322" s="26">
        <f t="shared" si="4"/>
        <v>4.8986714265069151E-3</v>
      </c>
      <c r="I322" s="26">
        <f t="shared" si="4"/>
        <v>3.8771232628684064E-3</v>
      </c>
      <c r="J322" s="26">
        <f t="shared" si="4"/>
        <v>2.987546497959554E-3</v>
      </c>
      <c r="K322" s="26">
        <f t="shared" si="4"/>
        <v>8.9286834244170724E-3</v>
      </c>
      <c r="L322" s="26">
        <f t="shared" si="4"/>
        <v>6.4776710443450363E-3</v>
      </c>
      <c r="M322" s="26">
        <f t="shared" si="4"/>
        <v>1.0943336789364244E-2</v>
      </c>
      <c r="N322" s="26">
        <f t="shared" si="4"/>
        <v>9.2319897083863386E-2</v>
      </c>
      <c r="O322" s="22">
        <f>RATE(M$315-I$315,,-I322,M322)</f>
        <v>0.29616425099348032</v>
      </c>
      <c r="P322" s="27" t="s">
        <v>967</v>
      </c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</row>
    <row r="323" spans="1:68" ht="16.5" customHeight="1" x14ac:dyDescent="0.25">
      <c r="A323" s="11"/>
      <c r="B323" s="182" t="s">
        <v>792</v>
      </c>
      <c r="C323" s="183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4"/>
      <c r="O323" s="22"/>
      <c r="P323" s="15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</row>
    <row r="324" spans="1:68" ht="16.5" customHeight="1" x14ac:dyDescent="0.25">
      <c r="A324" s="11"/>
      <c r="B324" s="24">
        <f t="shared" ref="B324:N324" si="5">IFERROR(VLOOKUP($B$323,$4:$127,MATCH($P324&amp;"/"&amp;B$315,$2:$2,0),FALSE),"0")</f>
        <v>2317</v>
      </c>
      <c r="C324" s="24">
        <f t="shared" si="5"/>
        <v>1358</v>
      </c>
      <c r="D324" s="24">
        <f t="shared" si="5"/>
        <v>2097</v>
      </c>
      <c r="E324" s="24">
        <f t="shared" si="5"/>
        <v>2507</v>
      </c>
      <c r="F324" s="24">
        <f t="shared" si="5"/>
        <v>3441</v>
      </c>
      <c r="G324" s="24">
        <f t="shared" si="5"/>
        <v>5327</v>
      </c>
      <c r="H324" s="24">
        <f t="shared" si="5"/>
        <v>5942</v>
      </c>
      <c r="I324" s="24">
        <f t="shared" si="5"/>
        <v>13003</v>
      </c>
      <c r="J324" s="24">
        <f t="shared" si="5"/>
        <v>22181</v>
      </c>
      <c r="K324" s="24">
        <f t="shared" si="5"/>
        <v>20463</v>
      </c>
      <c r="L324" s="24">
        <f t="shared" si="5"/>
        <v>22171</v>
      </c>
      <c r="M324" s="24">
        <f t="shared" si="5"/>
        <v>20212</v>
      </c>
      <c r="N324" s="24">
        <f t="shared" si="5"/>
        <v>0</v>
      </c>
      <c r="O324" s="22"/>
      <c r="P324" s="25" t="s">
        <v>963</v>
      </c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</row>
    <row r="325" spans="1:68" ht="16.5" customHeight="1" x14ac:dyDescent="0.25">
      <c r="A325" s="11"/>
      <c r="B325" s="24">
        <f t="shared" ref="B325:N325" si="6">IFERROR(VLOOKUP($B$323,$4:$127,MATCH($P325&amp;"/"&amp;B$315,$2:$2,0),FALSE),"0")</f>
        <v>2390</v>
      </c>
      <c r="C325" s="24">
        <f t="shared" si="6"/>
        <v>1832</v>
      </c>
      <c r="D325" s="24">
        <f t="shared" si="6"/>
        <v>2112</v>
      </c>
      <c r="E325" s="24">
        <f t="shared" si="6"/>
        <v>2419</v>
      </c>
      <c r="F325" s="24">
        <f t="shared" si="6"/>
        <v>4406</v>
      </c>
      <c r="G325" s="24">
        <f t="shared" si="6"/>
        <v>4801</v>
      </c>
      <c r="H325" s="24">
        <f t="shared" si="6"/>
        <v>10956</v>
      </c>
      <c r="I325" s="24">
        <f t="shared" si="6"/>
        <v>18819</v>
      </c>
      <c r="J325" s="24">
        <f t="shared" si="6"/>
        <v>20433</v>
      </c>
      <c r="K325" s="24">
        <f t="shared" si="6"/>
        <v>19744</v>
      </c>
      <c r="L325" s="24">
        <f t="shared" si="6"/>
        <v>19450</v>
      </c>
      <c r="M325" s="24">
        <f t="shared" si="6"/>
        <v>19598</v>
      </c>
      <c r="N325" s="24">
        <f t="shared" si="6"/>
        <v>0</v>
      </c>
      <c r="O325" s="22"/>
      <c r="P325" s="25" t="s">
        <v>964</v>
      </c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</row>
    <row r="326" spans="1:68" ht="16.5" customHeight="1" x14ac:dyDescent="0.25">
      <c r="A326" s="11"/>
      <c r="B326" s="24">
        <f t="shared" ref="B326:N326" si="7">IFERROR(VLOOKUP($B$323,$4:$127,MATCH($P326&amp;"/"&amp;B$315,$2:$2,0),FALSE),"0")</f>
        <v>2200</v>
      </c>
      <c r="C326" s="24">
        <f t="shared" si="7"/>
        <v>2008</v>
      </c>
      <c r="D326" s="24">
        <f t="shared" si="7"/>
        <v>2346</v>
      </c>
      <c r="E326" s="24">
        <f t="shared" si="7"/>
        <v>2551</v>
      </c>
      <c r="F326" s="24">
        <f t="shared" si="7"/>
        <v>5108</v>
      </c>
      <c r="G326" s="24">
        <f t="shared" si="7"/>
        <v>5108</v>
      </c>
      <c r="H326" s="24">
        <f t="shared" si="7"/>
        <v>11833</v>
      </c>
      <c r="I326" s="24">
        <f t="shared" si="7"/>
        <v>20515</v>
      </c>
      <c r="J326" s="24">
        <f t="shared" si="7"/>
        <v>19965</v>
      </c>
      <c r="K326" s="24">
        <f t="shared" si="7"/>
        <v>22290</v>
      </c>
      <c r="L326" s="24">
        <f t="shared" si="7"/>
        <v>20591</v>
      </c>
      <c r="M326" s="24">
        <f t="shared" si="7"/>
        <v>17199</v>
      </c>
      <c r="N326" s="24" t="str">
        <f t="shared" si="7"/>
        <v>0</v>
      </c>
      <c r="O326" s="22"/>
      <c r="P326" s="25" t="s">
        <v>965</v>
      </c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</row>
    <row r="327" spans="1:68" ht="16.5" customHeight="1" x14ac:dyDescent="0.25">
      <c r="A327" s="11"/>
      <c r="B327" s="24">
        <f t="shared" ref="B327:M327" si="8">IFERROR(VLOOKUP($B$323,$4:$127,MATCH($P327&amp;"/"&amp;B$315,$2:$2,0),FALSE),"0")</f>
        <v>1551.24</v>
      </c>
      <c r="C327" s="24">
        <f t="shared" si="8"/>
        <v>2023.99</v>
      </c>
      <c r="D327" s="24">
        <f t="shared" si="8"/>
        <v>2141.54</v>
      </c>
      <c r="E327" s="24">
        <f t="shared" si="8"/>
        <v>3031.29</v>
      </c>
      <c r="F327" s="24">
        <f t="shared" si="8"/>
        <v>4640.04</v>
      </c>
      <c r="G327" s="24">
        <f t="shared" si="8"/>
        <v>5444.415</v>
      </c>
      <c r="H327" s="24">
        <f t="shared" si="8"/>
        <v>12359.54</v>
      </c>
      <c r="I327" s="24">
        <f t="shared" si="8"/>
        <v>22122.54</v>
      </c>
      <c r="J327" s="24">
        <f t="shared" si="8"/>
        <v>20345.14</v>
      </c>
      <c r="K327" s="24">
        <f t="shared" si="8"/>
        <v>20767.060000000001</v>
      </c>
      <c r="L327" s="24">
        <f t="shared" si="8"/>
        <v>20679.310000000001</v>
      </c>
      <c r="M327" s="24">
        <f t="shared" si="8"/>
        <v>19310.060000000001</v>
      </c>
      <c r="N327" s="24">
        <f>IFERROR(VLOOKUP($B$323,$4:$127,MATCH($P327&amp;"/"&amp;N$315,$2:$2,0),FALSE),IFERROR(VLOOKUP($B$323,$4:$127,MATCH($P326&amp;"/"&amp;N$315,$2:$2,0),FALSE),IFERROR(VLOOKUP($B$323,$4:$127,MATCH($P325&amp;"/"&amp;N$315,$2:$2,0),FALSE),IFERROR(VLOOKUP($B$323,$4:$127,MATCH($P324&amp;"/"&amp;N$315,$2:$2,0),FALSE),""))))</f>
        <v>0</v>
      </c>
      <c r="O327" s="22"/>
      <c r="P327" s="25" t="s">
        <v>966</v>
      </c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</row>
    <row r="328" spans="1:68" ht="16.5" customHeight="1" x14ac:dyDescent="0.25">
      <c r="A328" s="11"/>
      <c r="B328" s="26">
        <f t="shared" ref="B328:N328" si="9">+B327/B$351</f>
        <v>1.2994458609442682E-4</v>
      </c>
      <c r="C328" s="26">
        <f t="shared" si="9"/>
        <v>1.610278021315852E-4</v>
      </c>
      <c r="D328" s="26">
        <f t="shared" si="9"/>
        <v>1.3910754333541257E-4</v>
      </c>
      <c r="E328" s="26">
        <f t="shared" si="9"/>
        <v>1.6641830995746409E-4</v>
      </c>
      <c r="F328" s="26">
        <f t="shared" si="9"/>
        <v>2.0090581118219534E-4</v>
      </c>
      <c r="G328" s="26">
        <f t="shared" si="9"/>
        <v>1.9183569510874737E-4</v>
      </c>
      <c r="H328" s="26">
        <f t="shared" si="9"/>
        <v>4.1945938452118519E-4</v>
      </c>
      <c r="I328" s="26">
        <f t="shared" si="9"/>
        <v>7.3133622429196376E-4</v>
      </c>
      <c r="J328" s="26">
        <f t="shared" si="9"/>
        <v>6.4167015844111765E-4</v>
      </c>
      <c r="K328" s="26">
        <f t="shared" si="9"/>
        <v>6.1081046257833321E-4</v>
      </c>
      <c r="L328" s="26">
        <f t="shared" si="9"/>
        <v>5.7042936304669938E-4</v>
      </c>
      <c r="M328" s="26">
        <f t="shared" si="9"/>
        <v>4.6179735315666337E-4</v>
      </c>
      <c r="N328" s="26">
        <f t="shared" si="9"/>
        <v>0</v>
      </c>
      <c r="O328" s="22">
        <f>RATE(M$315-I$315,,-I328,M328)</f>
        <v>-0.10857750656080972</v>
      </c>
      <c r="P328" s="27" t="s">
        <v>967</v>
      </c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</row>
    <row r="329" spans="1:68" ht="16.5" customHeight="1" x14ac:dyDescent="0.25">
      <c r="A329" s="11"/>
      <c r="B329" s="185" t="s">
        <v>796</v>
      </c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7"/>
      <c r="O329" s="22"/>
      <c r="P329" s="15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</row>
    <row r="330" spans="1:68" ht="16.5" customHeight="1" x14ac:dyDescent="0.25">
      <c r="A330" s="11"/>
      <c r="B330" s="24">
        <f t="shared" ref="B330:N330" si="10">IFERROR(VLOOKUP($B$329,$4:$127,MATCH($P330&amp;"/"&amp;B$315,$2:$2,0),FALSE),"")</f>
        <v>10766262</v>
      </c>
      <c r="C330" s="24">
        <f t="shared" si="10"/>
        <v>11671928</v>
      </c>
      <c r="D330" s="24">
        <f t="shared" si="10"/>
        <v>11983462</v>
      </c>
      <c r="E330" s="24">
        <f t="shared" si="10"/>
        <v>15993349</v>
      </c>
      <c r="F330" s="24">
        <f t="shared" si="10"/>
        <v>18726000</v>
      </c>
      <c r="G330" s="24">
        <f t="shared" si="10"/>
        <v>23874418</v>
      </c>
      <c r="H330" s="24">
        <f t="shared" si="10"/>
        <v>28290265</v>
      </c>
      <c r="I330" s="24">
        <f t="shared" si="10"/>
        <v>29037409</v>
      </c>
      <c r="J330" s="24">
        <f t="shared" si="10"/>
        <v>29729853</v>
      </c>
      <c r="K330" s="24">
        <f t="shared" si="10"/>
        <v>31387910</v>
      </c>
      <c r="L330" s="24">
        <f t="shared" si="10"/>
        <v>33281365</v>
      </c>
      <c r="M330" s="24">
        <f t="shared" si="10"/>
        <v>36038446</v>
      </c>
      <c r="N330" s="24">
        <f t="shared" si="10"/>
        <v>41510416</v>
      </c>
      <c r="O330" s="22"/>
      <c r="P330" s="25" t="s">
        <v>963</v>
      </c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</row>
    <row r="331" spans="1:68" ht="16.5" customHeight="1" x14ac:dyDescent="0.25">
      <c r="A331" s="11"/>
      <c r="B331" s="24">
        <f t="shared" ref="B331:N331" si="11">IFERROR(VLOOKUP($B$329,$4:$127,MATCH($P331&amp;"/"&amp;B$315,$2:$2,0),FALSE),"")</f>
        <v>10866844</v>
      </c>
      <c r="C331" s="24">
        <f t="shared" si="11"/>
        <v>11495304</v>
      </c>
      <c r="D331" s="24">
        <f t="shared" si="11"/>
        <v>13275083</v>
      </c>
      <c r="E331" s="24">
        <f t="shared" si="11"/>
        <v>16749007</v>
      </c>
      <c r="F331" s="24">
        <f t="shared" si="11"/>
        <v>20118747</v>
      </c>
      <c r="G331" s="24">
        <f t="shared" si="11"/>
        <v>25347466</v>
      </c>
      <c r="H331" s="24">
        <f t="shared" si="11"/>
        <v>28639433</v>
      </c>
      <c r="I331" s="24">
        <f t="shared" si="11"/>
        <v>29207263</v>
      </c>
      <c r="J331" s="24">
        <f t="shared" si="11"/>
        <v>30207971</v>
      </c>
      <c r="K331" s="24">
        <f t="shared" si="11"/>
        <v>31850459</v>
      </c>
      <c r="L331" s="24">
        <f t="shared" si="11"/>
        <v>33700169</v>
      </c>
      <c r="M331" s="24">
        <f t="shared" si="11"/>
        <v>37409635</v>
      </c>
      <c r="N331" s="24">
        <f t="shared" si="11"/>
        <v>41155749</v>
      </c>
      <c r="O331" s="22"/>
      <c r="P331" s="25" t="s">
        <v>964</v>
      </c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</row>
    <row r="332" spans="1:68" ht="16.5" customHeight="1" x14ac:dyDescent="0.25">
      <c r="A332" s="11"/>
      <c r="B332" s="24">
        <f t="shared" ref="B332:N332" si="12">IFERROR(VLOOKUP($B$329,$4:$127,MATCH($P332&amp;"/"&amp;B$315,$2:$2,0),FALSE),"")</f>
        <v>11323056</v>
      </c>
      <c r="C332" s="24">
        <f t="shared" si="12"/>
        <v>11736956</v>
      </c>
      <c r="D332" s="24">
        <f t="shared" si="12"/>
        <v>13598909</v>
      </c>
      <c r="E332" s="24">
        <f t="shared" si="12"/>
        <v>17647589</v>
      </c>
      <c r="F332" s="24">
        <f t="shared" si="12"/>
        <v>21484342</v>
      </c>
      <c r="G332" s="24">
        <f t="shared" si="12"/>
        <v>26774887</v>
      </c>
      <c r="H332" s="24">
        <f t="shared" si="12"/>
        <v>28551331</v>
      </c>
      <c r="I332" s="24">
        <f t="shared" si="12"/>
        <v>28957776</v>
      </c>
      <c r="J332" s="24">
        <f t="shared" si="12"/>
        <v>30726260</v>
      </c>
      <c r="K332" s="24">
        <f t="shared" si="12"/>
        <v>32471410</v>
      </c>
      <c r="L332" s="24">
        <f t="shared" si="12"/>
        <v>34294589</v>
      </c>
      <c r="M332" s="24">
        <f t="shared" si="12"/>
        <v>38870427</v>
      </c>
      <c r="N332" s="24" t="str">
        <f t="shared" si="12"/>
        <v/>
      </c>
      <c r="O332" s="22"/>
      <c r="P332" s="25" t="s">
        <v>965</v>
      </c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</row>
    <row r="333" spans="1:68" ht="16.5" customHeight="1" x14ac:dyDescent="0.25">
      <c r="A333" s="11"/>
      <c r="B333" s="24">
        <f t="shared" ref="B333:M333" si="13">IFERROR(VLOOKUP($B$329,$4:$127,MATCH($P333&amp;"/"&amp;B$315,$2:$2,0),FALSE),"")</f>
        <v>11661371.939999999</v>
      </c>
      <c r="C333" s="24">
        <f t="shared" si="13"/>
        <v>12094869.859999999</v>
      </c>
      <c r="D333" s="24">
        <f t="shared" si="13"/>
        <v>14971561.720000001</v>
      </c>
      <c r="E333" s="24">
        <f t="shared" si="13"/>
        <v>17495928.870000001</v>
      </c>
      <c r="F333" s="24">
        <f t="shared" si="13"/>
        <v>22565691.947999999</v>
      </c>
      <c r="G333" s="24">
        <f t="shared" si="13"/>
        <v>27726223.539999999</v>
      </c>
      <c r="H333" s="24">
        <f t="shared" si="13"/>
        <v>28809992.440000001</v>
      </c>
      <c r="I333" s="24">
        <f t="shared" si="13"/>
        <v>29583990.239999998</v>
      </c>
      <c r="J333" s="24">
        <f t="shared" si="13"/>
        <v>30990781.82</v>
      </c>
      <c r="K333" s="24">
        <f t="shared" si="13"/>
        <v>32887071.460000001</v>
      </c>
      <c r="L333" s="24">
        <f t="shared" si="13"/>
        <v>35065314.869999997</v>
      </c>
      <c r="M333" s="24">
        <f t="shared" si="13"/>
        <v>40336329.814999998</v>
      </c>
      <c r="N333" s="24">
        <f>IFERROR(VLOOKUP($B$329,$4:$127,MATCH($P333&amp;"/"&amp;N$315,$2:$2,0),FALSE),IFERROR(VLOOKUP($B$329,$4:$127,MATCH($P332&amp;"/"&amp;N$315,$2:$2,0),FALSE),IFERROR(VLOOKUP($B$329,$4:$127,MATCH($P331&amp;"/"&amp;N$315,$2:$2,0),FALSE),IFERROR(VLOOKUP($B$329,$4:$127,MATCH($P330&amp;"/"&amp;N$315,$2:$2,0),FALSE),""))))</f>
        <v>41155749</v>
      </c>
      <c r="O333" s="22">
        <f t="shared" ref="O333:O334" si="14">RATE(M$315-I$315,,-I333,M333)</f>
        <v>8.0587419904966012E-2</v>
      </c>
      <c r="P333" s="25" t="s">
        <v>966</v>
      </c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</row>
    <row r="334" spans="1:68" ht="16.5" customHeight="1" x14ac:dyDescent="0.25">
      <c r="A334" s="11"/>
      <c r="B334" s="26">
        <f t="shared" ref="B334:N334" si="15">+B333/B$351</f>
        <v>0.97685216345405157</v>
      </c>
      <c r="C334" s="26">
        <f t="shared" si="15"/>
        <v>0.96226281287128557</v>
      </c>
      <c r="D334" s="26">
        <f t="shared" si="15"/>
        <v>0.97250444575571982</v>
      </c>
      <c r="E334" s="26">
        <f t="shared" si="15"/>
        <v>0.96052931711627887</v>
      </c>
      <c r="F334" s="26">
        <f t="shared" si="15"/>
        <v>0.97705594040147792</v>
      </c>
      <c r="G334" s="26">
        <f t="shared" si="15"/>
        <v>0.97694230978652696</v>
      </c>
      <c r="H334" s="26">
        <f t="shared" si="15"/>
        <v>0.97775659101733547</v>
      </c>
      <c r="I334" s="26">
        <f t="shared" si="15"/>
        <v>0.9779999819917562</v>
      </c>
      <c r="J334" s="26">
        <f t="shared" si="15"/>
        <v>0.97742556112435253</v>
      </c>
      <c r="K334" s="26">
        <f t="shared" si="15"/>
        <v>0.96728989714140079</v>
      </c>
      <c r="L334" s="26">
        <f t="shared" si="15"/>
        <v>0.9672607657763268</v>
      </c>
      <c r="M334" s="26">
        <f t="shared" si="15"/>
        <v>0.96463762125136865</v>
      </c>
      <c r="N334" s="26">
        <f t="shared" si="15"/>
        <v>0.88607717874888225</v>
      </c>
      <c r="O334" s="22">
        <f t="shared" si="14"/>
        <v>-3.4333781384217887E-3</v>
      </c>
      <c r="P334" s="27" t="s">
        <v>967</v>
      </c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</row>
    <row r="335" spans="1:68" ht="16.5" customHeight="1" x14ac:dyDescent="0.25">
      <c r="A335" s="11"/>
      <c r="B335" s="182" t="s">
        <v>801</v>
      </c>
      <c r="C335" s="183"/>
      <c r="D335" s="183"/>
      <c r="E335" s="183"/>
      <c r="F335" s="183"/>
      <c r="G335" s="183"/>
      <c r="H335" s="183"/>
      <c r="I335" s="183"/>
      <c r="J335" s="183"/>
      <c r="K335" s="183"/>
      <c r="L335" s="183"/>
      <c r="M335" s="183"/>
      <c r="N335" s="184"/>
      <c r="O335" s="22"/>
      <c r="P335" s="15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</row>
    <row r="336" spans="1:68" ht="16.5" customHeight="1" x14ac:dyDescent="0.25">
      <c r="A336" s="11"/>
      <c r="B336" s="24">
        <f t="shared" ref="B336:N336" si="16">IFERROR(VLOOKUP($B$335,$4:$127,MATCH($P336&amp;"/"&amp;B$315,$2:$2,0),FALSE),"")</f>
        <v>39171</v>
      </c>
      <c r="C336" s="24">
        <f t="shared" si="16"/>
        <v>30550</v>
      </c>
      <c r="D336" s="24">
        <f t="shared" si="16"/>
        <v>35626</v>
      </c>
      <c r="E336" s="24">
        <f t="shared" si="16"/>
        <v>42738</v>
      </c>
      <c r="F336" s="24">
        <f t="shared" si="16"/>
        <v>47807</v>
      </c>
      <c r="G336" s="24">
        <f t="shared" si="16"/>
        <v>55948</v>
      </c>
      <c r="H336" s="24">
        <f t="shared" si="16"/>
        <v>56671</v>
      </c>
      <c r="I336" s="24">
        <f t="shared" si="16"/>
        <v>111532</v>
      </c>
      <c r="J336" s="24">
        <f t="shared" si="16"/>
        <v>129356</v>
      </c>
      <c r="K336" s="24">
        <f t="shared" si="16"/>
        <v>134241</v>
      </c>
      <c r="L336" s="24">
        <f t="shared" si="16"/>
        <v>128238</v>
      </c>
      <c r="M336" s="24">
        <f t="shared" si="16"/>
        <v>161349</v>
      </c>
      <c r="N336" s="24">
        <f t="shared" si="16"/>
        <v>162486</v>
      </c>
      <c r="O336" s="22"/>
      <c r="P336" s="25" t="s">
        <v>963</v>
      </c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</row>
    <row r="337" spans="1:68" ht="16.5" customHeight="1" x14ac:dyDescent="0.25">
      <c r="A337" s="11"/>
      <c r="B337" s="24">
        <f t="shared" ref="B337:N337" si="17">IFERROR(VLOOKUP($B$335,$4:$127,MATCH($P337&amp;"/"&amp;B$315,$2:$2,0),FALSE),"")</f>
        <v>35796</v>
      </c>
      <c r="C337" s="24">
        <f t="shared" si="17"/>
        <v>31015</v>
      </c>
      <c r="D337" s="24">
        <f t="shared" si="17"/>
        <v>32664</v>
      </c>
      <c r="E337" s="24">
        <f t="shared" si="17"/>
        <v>41761</v>
      </c>
      <c r="F337" s="24">
        <f t="shared" si="17"/>
        <v>48723</v>
      </c>
      <c r="G337" s="24">
        <f t="shared" si="17"/>
        <v>57942</v>
      </c>
      <c r="H337" s="24">
        <f t="shared" si="17"/>
        <v>69185</v>
      </c>
      <c r="I337" s="24">
        <f t="shared" si="17"/>
        <v>117681</v>
      </c>
      <c r="J337" s="24">
        <f t="shared" si="17"/>
        <v>129300</v>
      </c>
      <c r="K337" s="24">
        <f t="shared" si="17"/>
        <v>131488</v>
      </c>
      <c r="L337" s="24">
        <f t="shared" si="17"/>
        <v>134152</v>
      </c>
      <c r="M337" s="24">
        <f t="shared" si="17"/>
        <v>165255</v>
      </c>
      <c r="N337" s="24">
        <f t="shared" si="17"/>
        <v>158911</v>
      </c>
      <c r="O337" s="22"/>
      <c r="P337" s="25" t="s">
        <v>964</v>
      </c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</row>
    <row r="338" spans="1:68" ht="16.5" customHeight="1" x14ac:dyDescent="0.25">
      <c r="A338" s="11"/>
      <c r="B338" s="24">
        <f t="shared" ref="B338:N338" si="18">IFERROR(VLOOKUP($B$335,$4:$127,MATCH($P338&amp;"/"&amp;B$315,$2:$2,0),FALSE),"")</f>
        <v>34089</v>
      </c>
      <c r="C338" s="24">
        <f t="shared" si="18"/>
        <v>34444</v>
      </c>
      <c r="D338" s="24">
        <f t="shared" si="18"/>
        <v>35489</v>
      </c>
      <c r="E338" s="24">
        <f t="shared" si="18"/>
        <v>50204</v>
      </c>
      <c r="F338" s="24">
        <f t="shared" si="18"/>
        <v>51736</v>
      </c>
      <c r="G338" s="24">
        <f t="shared" si="18"/>
        <v>55216</v>
      </c>
      <c r="H338" s="24">
        <f t="shared" si="18"/>
        <v>84326</v>
      </c>
      <c r="I338" s="24">
        <f t="shared" si="18"/>
        <v>120230</v>
      </c>
      <c r="J338" s="24">
        <f t="shared" si="18"/>
        <v>128877</v>
      </c>
      <c r="K338" s="24">
        <f t="shared" si="18"/>
        <v>126879</v>
      </c>
      <c r="L338" s="24">
        <f t="shared" si="18"/>
        <v>160544</v>
      </c>
      <c r="M338" s="24">
        <f t="shared" si="18"/>
        <v>164075</v>
      </c>
      <c r="N338" s="24" t="str">
        <f t="shared" si="18"/>
        <v/>
      </c>
      <c r="O338" s="22"/>
      <c r="P338" s="25" t="s">
        <v>965</v>
      </c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</row>
    <row r="339" spans="1:68" ht="16.5" customHeight="1" x14ac:dyDescent="0.25">
      <c r="A339" s="11"/>
      <c r="B339" s="24">
        <f t="shared" ref="B339:M339" si="19">IFERROR(VLOOKUP($B$335,$4:$127,MATCH($P339&amp;"/"&amp;B$315,$2:$2,0),FALSE),"")</f>
        <v>31604.11</v>
      </c>
      <c r="C339" s="24">
        <f t="shared" si="19"/>
        <v>38674.9</v>
      </c>
      <c r="D339" s="24">
        <f t="shared" si="19"/>
        <v>41868.39</v>
      </c>
      <c r="E339" s="24">
        <f t="shared" si="19"/>
        <v>49786.46</v>
      </c>
      <c r="F339" s="24">
        <f t="shared" si="19"/>
        <v>54981.237999999998</v>
      </c>
      <c r="G339" s="24">
        <f t="shared" si="19"/>
        <v>55851.423999999999</v>
      </c>
      <c r="H339" s="24">
        <f t="shared" si="19"/>
        <v>92616.77</v>
      </c>
      <c r="I339" s="24">
        <f t="shared" si="19"/>
        <v>132668.31</v>
      </c>
      <c r="J339" s="24">
        <f t="shared" si="19"/>
        <v>135548.19</v>
      </c>
      <c r="K339" s="24">
        <f t="shared" si="19"/>
        <v>126611.82</v>
      </c>
      <c r="L339" s="24">
        <f t="shared" si="19"/>
        <v>160371.39000000001</v>
      </c>
      <c r="M339" s="24">
        <f t="shared" si="19"/>
        <v>165186.65299999999</v>
      </c>
      <c r="N339" s="24">
        <f>IFERROR(VLOOKUP($B$335,$4:$127,MATCH($P339&amp;"/"&amp;N$315,$2:$2,0),FALSE),IFERROR(VLOOKUP($B$335,$4:$127,MATCH($P338&amp;"/"&amp;N$315,$2:$2,0),FALSE),IFERROR(VLOOKUP($B$335,$4:$127,MATCH($P337&amp;"/"&amp;N$315,$2:$2,0),FALSE),IFERROR(VLOOKUP($B$335,$4:$127,MATCH($P336&amp;"/"&amp;N$315,$2:$2,0),FALSE),""))))</f>
        <v>158911</v>
      </c>
      <c r="O339" s="22">
        <f t="shared" ref="O339:O340" si="20">RATE(M$315-I$315,,-I339,M339)</f>
        <v>5.633565547550206E-2</v>
      </c>
      <c r="P339" s="25" t="s">
        <v>966</v>
      </c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</row>
    <row r="340" spans="1:68" ht="16.5" customHeight="1" x14ac:dyDescent="0.25">
      <c r="A340" s="21"/>
      <c r="B340" s="26">
        <f t="shared" ref="B340:N340" si="21">+B339/B$351</f>
        <v>2.6474194791474789E-3</v>
      </c>
      <c r="C340" s="26">
        <f t="shared" si="21"/>
        <v>3.0769589497274415E-3</v>
      </c>
      <c r="D340" s="26">
        <f t="shared" si="21"/>
        <v>2.7196358117564717E-3</v>
      </c>
      <c r="E340" s="26">
        <f t="shared" si="21"/>
        <v>2.7332846847265978E-3</v>
      </c>
      <c r="F340" s="26">
        <f t="shared" si="21"/>
        <v>2.3805937492330548E-3</v>
      </c>
      <c r="G340" s="26">
        <f t="shared" si="21"/>
        <v>1.9679426983162333E-3</v>
      </c>
      <c r="H340" s="26">
        <f t="shared" si="21"/>
        <v>3.1432378017741897E-3</v>
      </c>
      <c r="I340" s="26">
        <f t="shared" si="21"/>
        <v>4.3858047456845272E-3</v>
      </c>
      <c r="J340" s="26">
        <f t="shared" si="21"/>
        <v>4.2750862640270216E-3</v>
      </c>
      <c r="K340" s="26">
        <f t="shared" si="21"/>
        <v>3.7239659509860643E-3</v>
      </c>
      <c r="L340" s="26">
        <f t="shared" si="21"/>
        <v>4.4237718690137056E-3</v>
      </c>
      <c r="M340" s="26">
        <f t="shared" si="21"/>
        <v>3.950415437974206E-3</v>
      </c>
      <c r="N340" s="26">
        <f t="shared" si="21"/>
        <v>3.4213302873473063E-3</v>
      </c>
      <c r="O340" s="22">
        <f t="shared" si="20"/>
        <v>-2.5799452836736611E-2</v>
      </c>
      <c r="P340" s="27" t="s">
        <v>967</v>
      </c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</row>
    <row r="341" spans="1:68" ht="16.5" customHeight="1" x14ac:dyDescent="0.25">
      <c r="A341" s="11"/>
      <c r="B341" s="185" t="s">
        <v>805</v>
      </c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7"/>
      <c r="O341" s="22"/>
      <c r="P341" s="15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</row>
    <row r="342" spans="1:68" ht="16.5" customHeight="1" x14ac:dyDescent="0.25">
      <c r="A342" s="11"/>
      <c r="B342" s="24">
        <f t="shared" ref="B342:N342" si="22">IFERROR(VLOOKUP($B$341,$4:$127,MATCH($P342&amp;"/"&amp;B$315,$2:$2,0),FALSE),"")</f>
        <v>19999</v>
      </c>
      <c r="C342" s="24">
        <f t="shared" si="22"/>
        <v>19387</v>
      </c>
      <c r="D342" s="24">
        <f t="shared" si="22"/>
        <v>23438</v>
      </c>
      <c r="E342" s="24">
        <f t="shared" si="22"/>
        <v>23866</v>
      </c>
      <c r="F342" s="24">
        <f t="shared" si="22"/>
        <v>23618</v>
      </c>
      <c r="G342" s="24">
        <f t="shared" si="22"/>
        <v>22132</v>
      </c>
      <c r="H342" s="24">
        <f t="shared" si="22"/>
        <v>21069</v>
      </c>
      <c r="I342" s="24">
        <f t="shared" si="22"/>
        <v>19763</v>
      </c>
      <c r="J342" s="24">
        <f t="shared" si="22"/>
        <v>19982</v>
      </c>
      <c r="K342" s="24">
        <f t="shared" si="22"/>
        <v>16571</v>
      </c>
      <c r="L342" s="24">
        <f t="shared" si="22"/>
        <v>13913</v>
      </c>
      <c r="M342" s="24">
        <f t="shared" si="22"/>
        <v>12386</v>
      </c>
      <c r="N342" s="24">
        <f t="shared" si="22"/>
        <v>9888</v>
      </c>
      <c r="O342" s="22"/>
      <c r="P342" s="25" t="s">
        <v>963</v>
      </c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</row>
    <row r="343" spans="1:68" ht="16.5" customHeight="1" x14ac:dyDescent="0.25">
      <c r="A343" s="11"/>
      <c r="B343" s="24">
        <f t="shared" ref="B343:N343" si="23">IFERROR(VLOOKUP($B$341,$4:$127,MATCH($P343&amp;"/"&amp;B$315,$2:$2,0),FALSE),"")</f>
        <v>19935</v>
      </c>
      <c r="C343" s="24">
        <f t="shared" si="23"/>
        <v>18961</v>
      </c>
      <c r="D343" s="24">
        <f t="shared" si="23"/>
        <v>22859</v>
      </c>
      <c r="E343" s="24">
        <f t="shared" si="23"/>
        <v>23247</v>
      </c>
      <c r="F343" s="24">
        <f t="shared" si="23"/>
        <v>22855</v>
      </c>
      <c r="G343" s="24">
        <f t="shared" si="23"/>
        <v>21336</v>
      </c>
      <c r="H343" s="24">
        <f t="shared" si="23"/>
        <v>20218</v>
      </c>
      <c r="I343" s="24">
        <f t="shared" si="23"/>
        <v>18878</v>
      </c>
      <c r="J343" s="24">
        <f t="shared" si="23"/>
        <v>19074</v>
      </c>
      <c r="K343" s="24">
        <f t="shared" si="23"/>
        <v>16339</v>
      </c>
      <c r="L343" s="24">
        <f t="shared" si="23"/>
        <v>13114</v>
      </c>
      <c r="M343" s="24">
        <f t="shared" si="23"/>
        <v>11686</v>
      </c>
      <c r="N343" s="24">
        <f t="shared" si="23"/>
        <v>9873</v>
      </c>
      <c r="O343" s="22"/>
      <c r="P343" s="25" t="s">
        <v>964</v>
      </c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</row>
    <row r="344" spans="1:68" ht="16.5" customHeight="1" x14ac:dyDescent="0.25">
      <c r="A344" s="11"/>
      <c r="B344" s="24">
        <f t="shared" ref="B344:N344" si="24">IFERROR(VLOOKUP($B$341,$4:$127,MATCH($P344&amp;"/"&amp;B$315,$2:$2,0),FALSE),"")</f>
        <v>19871</v>
      </c>
      <c r="C344" s="24">
        <f t="shared" si="24"/>
        <v>22669</v>
      </c>
      <c r="D344" s="24">
        <f t="shared" si="24"/>
        <v>24165</v>
      </c>
      <c r="E344" s="24">
        <f t="shared" si="24"/>
        <v>22548</v>
      </c>
      <c r="F344" s="24">
        <f t="shared" si="24"/>
        <v>22776</v>
      </c>
      <c r="G344" s="24">
        <f t="shared" si="24"/>
        <v>20531</v>
      </c>
      <c r="H344" s="24">
        <f t="shared" si="24"/>
        <v>19831</v>
      </c>
      <c r="I344" s="24">
        <f t="shared" si="24"/>
        <v>18373</v>
      </c>
      <c r="J344" s="24">
        <f t="shared" si="24"/>
        <v>18503</v>
      </c>
      <c r="K344" s="24">
        <f t="shared" si="24"/>
        <v>15537</v>
      </c>
      <c r="L344" s="24">
        <f t="shared" si="24"/>
        <v>12191</v>
      </c>
      <c r="M344" s="24">
        <f t="shared" si="24"/>
        <v>11061</v>
      </c>
      <c r="N344" s="24" t="str">
        <f t="shared" si="24"/>
        <v/>
      </c>
      <c r="O344" s="22"/>
      <c r="P344" s="25" t="s">
        <v>965</v>
      </c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</row>
    <row r="345" spans="1:68" ht="16.5" customHeight="1" x14ac:dyDescent="0.25">
      <c r="A345" s="11"/>
      <c r="B345" s="24">
        <f t="shared" ref="B345:M345" si="25">IFERROR(VLOOKUP($B$341,$4:$127,MATCH($P345&amp;"/"&amp;B$315,$2:$2,0),FALSE),"")</f>
        <v>19809.45</v>
      </c>
      <c r="C345" s="24">
        <f t="shared" si="25"/>
        <v>23484.880000000001</v>
      </c>
      <c r="D345" s="24">
        <f t="shared" si="25"/>
        <v>24461.41</v>
      </c>
      <c r="E345" s="24">
        <f t="shared" si="25"/>
        <v>24373.83</v>
      </c>
      <c r="F345" s="24">
        <f t="shared" si="25"/>
        <v>22626.09</v>
      </c>
      <c r="G345" s="24">
        <f t="shared" si="25"/>
        <v>21898.9</v>
      </c>
      <c r="H345" s="24">
        <f t="shared" si="25"/>
        <v>19829.27</v>
      </c>
      <c r="I345" s="24">
        <f t="shared" si="25"/>
        <v>20426.27</v>
      </c>
      <c r="J345" s="24">
        <f t="shared" si="25"/>
        <v>17508.37</v>
      </c>
      <c r="K345" s="24">
        <f t="shared" si="25"/>
        <v>14863.34</v>
      </c>
      <c r="L345" s="24">
        <f t="shared" si="25"/>
        <v>12486.61</v>
      </c>
      <c r="M345" s="24">
        <f t="shared" si="25"/>
        <v>10446.621999999999</v>
      </c>
      <c r="N345" s="24">
        <f>IFERROR(VLOOKUP($B$341,$4:$127,MATCH($P345&amp;"/"&amp;N$315,$2:$2,0),FALSE),IFERROR(VLOOKUP($B$341,$4:$127,MATCH($P344&amp;"/"&amp;N$315,$2:$2,0),FALSE),IFERROR(VLOOKUP($B$341,$4:$127,MATCH($P343&amp;"/"&amp;N$315,$2:$2,0),FALSE),IFERROR(VLOOKUP($B$341,$4:$127,MATCH($P342&amp;"/"&amp;N$315,$2:$2,0),FALSE),""))))</f>
        <v>9873</v>
      </c>
      <c r="O345" s="22">
        <f t="shared" ref="O345:O346" si="26">RATE(M$315-I$315,,-I345,M345)</f>
        <v>-0.15433821973917836</v>
      </c>
      <c r="P345" s="25" t="s">
        <v>966</v>
      </c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</row>
    <row r="346" spans="1:68" ht="16.5" customHeight="1" x14ac:dyDescent="0.25">
      <c r="A346" s="11"/>
      <c r="B346" s="26">
        <f t="shared" ref="B346:N346" si="27">+B345/B$351</f>
        <v>1.6594020145227323E-3</v>
      </c>
      <c r="C346" s="26">
        <f t="shared" si="27"/>
        <v>1.8684472797415117E-3</v>
      </c>
      <c r="D346" s="26">
        <f t="shared" si="27"/>
        <v>1.588934435789336E-3</v>
      </c>
      <c r="E346" s="26">
        <f t="shared" si="27"/>
        <v>1.3381271985822992E-3</v>
      </c>
      <c r="F346" s="26">
        <f t="shared" si="27"/>
        <v>9.7967107295009485E-4</v>
      </c>
      <c r="G346" s="26">
        <f t="shared" si="27"/>
        <v>7.7161471041736318E-4</v>
      </c>
      <c r="H346" s="26">
        <f t="shared" si="27"/>
        <v>6.7296787661226889E-4</v>
      </c>
      <c r="I346" s="26">
        <f t="shared" si="27"/>
        <v>6.7526021777644934E-4</v>
      </c>
      <c r="J346" s="26">
        <f t="shared" si="27"/>
        <v>5.52200601811819E-4</v>
      </c>
      <c r="K346" s="26">
        <f t="shared" si="27"/>
        <v>4.3716749414019325E-4</v>
      </c>
      <c r="L346" s="26">
        <f t="shared" si="27"/>
        <v>3.4443745893419784E-4</v>
      </c>
      <c r="M346" s="26">
        <f t="shared" si="27"/>
        <v>2.4982948727389601E-4</v>
      </c>
      <c r="N346" s="26">
        <f t="shared" si="27"/>
        <v>2.1256422731579284E-4</v>
      </c>
      <c r="O346" s="22">
        <f t="shared" si="26"/>
        <v>-0.22009243484751734</v>
      </c>
      <c r="P346" s="27" t="s">
        <v>967</v>
      </c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</row>
    <row r="347" spans="1:68" ht="16.5" customHeight="1" x14ac:dyDescent="0.25">
      <c r="A347" s="11"/>
      <c r="B347" s="193" t="s">
        <v>815</v>
      </c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4"/>
      <c r="O347" s="22"/>
      <c r="P347" s="15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</row>
    <row r="348" spans="1:68" ht="16.5" customHeight="1" x14ac:dyDescent="0.25">
      <c r="A348" s="11"/>
      <c r="B348" s="24">
        <f t="shared" ref="B348:N348" si="28">IFERROR(VLOOKUP($B$347,$4:$127,MATCH($P348&amp;"/"&amp;B$315,$2:$2,0),FALSE),"")</f>
        <v>10966885</v>
      </c>
      <c r="C348" s="24">
        <f t="shared" si="28"/>
        <v>11879171</v>
      </c>
      <c r="D348" s="24">
        <f t="shared" si="28"/>
        <v>12864803</v>
      </c>
      <c r="E348" s="24">
        <f t="shared" si="28"/>
        <v>16430551</v>
      </c>
      <c r="F348" s="24">
        <f t="shared" si="28"/>
        <v>19183104</v>
      </c>
      <c r="G348" s="24">
        <f t="shared" si="28"/>
        <v>24429644</v>
      </c>
      <c r="H348" s="24">
        <f t="shared" si="28"/>
        <v>28833230</v>
      </c>
      <c r="I348" s="24">
        <f t="shared" si="28"/>
        <v>29758336</v>
      </c>
      <c r="J348" s="24">
        <f t="shared" si="28"/>
        <v>30477196</v>
      </c>
      <c r="K348" s="24">
        <f t="shared" si="28"/>
        <v>32189121</v>
      </c>
      <c r="L348" s="24">
        <f t="shared" si="28"/>
        <v>34334527</v>
      </c>
      <c r="M348" s="24">
        <f t="shared" si="28"/>
        <v>37299742</v>
      </c>
      <c r="N348" s="24">
        <f t="shared" si="28"/>
        <v>42846843</v>
      </c>
      <c r="O348" s="22"/>
      <c r="P348" s="25" t="s">
        <v>963</v>
      </c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</row>
    <row r="349" spans="1:68" ht="16.5" customHeight="1" x14ac:dyDescent="0.25">
      <c r="A349" s="11"/>
      <c r="B349" s="24">
        <f t="shared" ref="B349:N349" si="29">IFERROR(VLOOKUP($B$347,$4:$127,MATCH($P349&amp;"/"&amp;B$315,$2:$2,0),FALSE),"")</f>
        <v>11099408</v>
      </c>
      <c r="C349" s="24">
        <f t="shared" si="29"/>
        <v>11721647</v>
      </c>
      <c r="D349" s="24">
        <f t="shared" si="29"/>
        <v>13617681</v>
      </c>
      <c r="E349" s="24">
        <f t="shared" si="29"/>
        <v>17126966</v>
      </c>
      <c r="F349" s="24">
        <f t="shared" si="29"/>
        <v>20532775</v>
      </c>
      <c r="G349" s="24">
        <f t="shared" si="29"/>
        <v>26175793</v>
      </c>
      <c r="H349" s="24">
        <f t="shared" si="29"/>
        <v>29206769</v>
      </c>
      <c r="I349" s="24">
        <f t="shared" si="29"/>
        <v>29842233</v>
      </c>
      <c r="J349" s="24">
        <f t="shared" si="29"/>
        <v>30811309</v>
      </c>
      <c r="K349" s="24">
        <f t="shared" si="29"/>
        <v>32607711</v>
      </c>
      <c r="L349" s="24">
        <f t="shared" si="29"/>
        <v>34859050</v>
      </c>
      <c r="M349" s="24">
        <f t="shared" si="29"/>
        <v>38539468</v>
      </c>
      <c r="N349" s="24">
        <f t="shared" si="29"/>
        <v>46447138</v>
      </c>
      <c r="O349" s="22"/>
      <c r="P349" s="25" t="s">
        <v>964</v>
      </c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</row>
    <row r="350" spans="1:68" ht="16.5" customHeight="1" x14ac:dyDescent="0.25">
      <c r="A350" s="11"/>
      <c r="B350" s="24">
        <f t="shared" ref="B350:N350" si="30">IFERROR(VLOOKUP($B$347,$4:$127,MATCH($P350&amp;"/"&amp;B$315,$2:$2,0),FALSE),"")</f>
        <v>11595668</v>
      </c>
      <c r="C350" s="24">
        <f t="shared" si="30"/>
        <v>12026134</v>
      </c>
      <c r="D350" s="24">
        <f t="shared" si="30"/>
        <v>14635651</v>
      </c>
      <c r="E350" s="24">
        <f t="shared" si="30"/>
        <v>18039653</v>
      </c>
      <c r="F350" s="24">
        <f t="shared" si="30"/>
        <v>21990464</v>
      </c>
      <c r="G350" s="24">
        <f t="shared" si="30"/>
        <v>27423603</v>
      </c>
      <c r="H350" s="24">
        <f t="shared" si="30"/>
        <v>29126618</v>
      </c>
      <c r="I350" s="24">
        <f t="shared" si="30"/>
        <v>29658149</v>
      </c>
      <c r="J350" s="24">
        <f t="shared" si="30"/>
        <v>31433738</v>
      </c>
      <c r="K350" s="24">
        <f t="shared" si="30"/>
        <v>33344217</v>
      </c>
      <c r="L350" s="24">
        <f t="shared" si="30"/>
        <v>35570635</v>
      </c>
      <c r="M350" s="24">
        <f t="shared" si="30"/>
        <v>40272232</v>
      </c>
      <c r="N350" s="24" t="str">
        <f t="shared" si="30"/>
        <v/>
      </c>
      <c r="O350" s="22"/>
      <c r="P350" s="25" t="s">
        <v>965</v>
      </c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</row>
    <row r="351" spans="1:68" ht="16.5" customHeight="1" x14ac:dyDescent="0.25">
      <c r="A351" s="11"/>
      <c r="B351" s="24">
        <f t="shared" ref="B351:M351" si="31">IFERROR(VLOOKUP($B$347,$4:$127,MATCH($P351&amp;"/"&amp;B$315,$2:$2,0),FALSE),"")</f>
        <v>11937703.960000001</v>
      </c>
      <c r="C351" s="24">
        <f t="shared" si="31"/>
        <v>12569195.960000001</v>
      </c>
      <c r="D351" s="24">
        <f t="shared" si="31"/>
        <v>15394851.699999999</v>
      </c>
      <c r="E351" s="24">
        <f t="shared" si="31"/>
        <v>18214882.73</v>
      </c>
      <c r="F351" s="24">
        <f t="shared" si="31"/>
        <v>23095598.741999999</v>
      </c>
      <c r="G351" s="24">
        <f t="shared" si="31"/>
        <v>28380614.967999998</v>
      </c>
      <c r="H351" s="24">
        <f t="shared" si="31"/>
        <v>29465403.460000001</v>
      </c>
      <c r="I351" s="24">
        <f t="shared" si="31"/>
        <v>30249479.329999998</v>
      </c>
      <c r="J351" s="24">
        <f t="shared" si="31"/>
        <v>31706539.149999999</v>
      </c>
      <c r="K351" s="24">
        <f t="shared" si="31"/>
        <v>33999188.409999996</v>
      </c>
      <c r="L351" s="24">
        <f t="shared" si="31"/>
        <v>36252183.600000001</v>
      </c>
      <c r="M351" s="24">
        <f t="shared" si="31"/>
        <v>41815007.964000002</v>
      </c>
      <c r="N351" s="24">
        <f>IFERROR(VLOOKUP($B$347,$4:$127,MATCH($P351&amp;"/"&amp;N$315,$2:$2,0),FALSE),IFERROR(VLOOKUP($B$347,$4:$127,MATCH($P350&amp;"/"&amp;N$315,$2:$2,0),FALSE),IFERROR(VLOOKUP($B$347,$4:$127,MATCH($P349&amp;"/"&amp;N$315,$2:$2,0),FALSE),IFERROR(VLOOKUP($B$347,$4:$127,MATCH($P348&amp;"/"&amp;N$315,$2:$2,0),FALSE),""))))</f>
        <v>46447138</v>
      </c>
      <c r="O351" s="22">
        <f>RATE(M$315-I$315,,-I351,M351)</f>
        <v>8.4310267071194503E-2</v>
      </c>
      <c r="P351" s="25" t="s">
        <v>966</v>
      </c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</row>
    <row r="352" spans="1:68" ht="16.5" customHeight="1" x14ac:dyDescent="0.25">
      <c r="A352" s="11"/>
      <c r="B352" s="194" t="s">
        <v>816</v>
      </c>
      <c r="C352" s="183"/>
      <c r="D352" s="183"/>
      <c r="E352" s="183"/>
      <c r="F352" s="183"/>
      <c r="G352" s="183"/>
      <c r="H352" s="183"/>
      <c r="I352" s="183"/>
      <c r="J352" s="183"/>
      <c r="K352" s="183"/>
      <c r="L352" s="183"/>
      <c r="M352" s="183"/>
      <c r="N352" s="184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</row>
    <row r="353" spans="1:68" ht="16.5" customHeight="1" x14ac:dyDescent="0.25">
      <c r="A353" s="11"/>
      <c r="B353" s="195" t="s">
        <v>817</v>
      </c>
      <c r="C353" s="183"/>
      <c r="D353" s="183"/>
      <c r="E353" s="183"/>
      <c r="F353" s="183"/>
      <c r="G353" s="183"/>
      <c r="H353" s="183"/>
      <c r="I353" s="183"/>
      <c r="J353" s="183"/>
      <c r="K353" s="183"/>
      <c r="L353" s="183"/>
      <c r="M353" s="183"/>
      <c r="N353" s="184"/>
      <c r="O353" s="22"/>
      <c r="P353" s="15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</row>
    <row r="354" spans="1:68" ht="16.5" customHeight="1" x14ac:dyDescent="0.25">
      <c r="A354" s="11"/>
      <c r="B354" s="24">
        <f t="shared" ref="B354:N354" si="32">IFERROR(VLOOKUP($B$353,$4:$127,MATCH($P354&amp;"/"&amp;B$315,$2:$2,0),FALSE),"")</f>
        <v>9032725</v>
      </c>
      <c r="C354" s="24">
        <f t="shared" si="32"/>
        <v>9908060</v>
      </c>
      <c r="D354" s="24">
        <f t="shared" si="32"/>
        <v>10784722</v>
      </c>
      <c r="E354" s="24">
        <f t="shared" si="32"/>
        <v>13446345</v>
      </c>
      <c r="F354" s="24">
        <f t="shared" si="32"/>
        <v>15998555</v>
      </c>
      <c r="G354" s="24">
        <f t="shared" si="32"/>
        <v>18303890</v>
      </c>
      <c r="H354" s="24">
        <f t="shared" si="32"/>
        <v>16912749</v>
      </c>
      <c r="I354" s="24">
        <f t="shared" si="32"/>
        <v>15689647</v>
      </c>
      <c r="J354" s="24">
        <f t="shared" si="32"/>
        <v>15529349</v>
      </c>
      <c r="K354" s="24">
        <f t="shared" si="32"/>
        <v>15288647</v>
      </c>
      <c r="L354" s="24">
        <f t="shared" si="32"/>
        <v>14741368</v>
      </c>
      <c r="M354" s="24">
        <f t="shared" si="32"/>
        <v>15212422</v>
      </c>
      <c r="N354" s="24">
        <f t="shared" si="32"/>
        <v>23077392</v>
      </c>
      <c r="O354" s="22"/>
      <c r="P354" s="25" t="s">
        <v>963</v>
      </c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</row>
    <row r="355" spans="1:68" ht="16.5" customHeight="1" x14ac:dyDescent="0.25">
      <c r="A355" s="11"/>
      <c r="B355" s="24">
        <f t="shared" ref="B355:N355" si="33">IFERROR(VLOOKUP($B$353,$4:$127,MATCH($P355&amp;"/"&amp;B$315,$2:$2,0),FALSE),"")</f>
        <v>9213567</v>
      </c>
      <c r="C355" s="24">
        <f t="shared" si="33"/>
        <v>9808323</v>
      </c>
      <c r="D355" s="24">
        <f t="shared" si="33"/>
        <v>11105743</v>
      </c>
      <c r="E355" s="24">
        <f t="shared" si="33"/>
        <v>14251522</v>
      </c>
      <c r="F355" s="24">
        <f t="shared" si="33"/>
        <v>16336097</v>
      </c>
      <c r="G355" s="24">
        <f t="shared" si="33"/>
        <v>19470221</v>
      </c>
      <c r="H355" s="24">
        <f t="shared" si="33"/>
        <v>14773557</v>
      </c>
      <c r="I355" s="24">
        <f t="shared" si="33"/>
        <v>15501440</v>
      </c>
      <c r="J355" s="24">
        <f t="shared" si="33"/>
        <v>16271792</v>
      </c>
      <c r="K355" s="24">
        <f t="shared" si="33"/>
        <v>15469738</v>
      </c>
      <c r="L355" s="24">
        <f t="shared" si="33"/>
        <v>14271804</v>
      </c>
      <c r="M355" s="24">
        <f t="shared" si="33"/>
        <v>13899888</v>
      </c>
      <c r="N355" s="24">
        <f t="shared" si="33"/>
        <v>30735631</v>
      </c>
      <c r="O355" s="22"/>
      <c r="P355" s="25" t="s">
        <v>964</v>
      </c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</row>
    <row r="356" spans="1:68" ht="16.5" customHeight="1" x14ac:dyDescent="0.25">
      <c r="A356" s="11"/>
      <c r="B356" s="24">
        <f t="shared" ref="B356:N356" si="34">IFERROR(VLOOKUP($B$353,$4:$127,MATCH($P356&amp;"/"&amp;B$315,$2:$2,0),FALSE),"")</f>
        <v>9648200</v>
      </c>
      <c r="C356" s="24">
        <f t="shared" si="34"/>
        <v>10055818</v>
      </c>
      <c r="D356" s="24">
        <f t="shared" si="34"/>
        <v>11847251</v>
      </c>
      <c r="E356" s="24">
        <f t="shared" si="34"/>
        <v>15079049</v>
      </c>
      <c r="F356" s="24">
        <f t="shared" si="34"/>
        <v>17624982</v>
      </c>
      <c r="G356" s="24">
        <f t="shared" si="34"/>
        <v>20752663</v>
      </c>
      <c r="H356" s="24">
        <f t="shared" si="34"/>
        <v>14424617</v>
      </c>
      <c r="I356" s="24">
        <f t="shared" si="34"/>
        <v>15802644</v>
      </c>
      <c r="J356" s="24">
        <f t="shared" si="34"/>
        <v>15234357</v>
      </c>
      <c r="K356" s="24">
        <f t="shared" si="34"/>
        <v>15872453</v>
      </c>
      <c r="L356" s="24">
        <f t="shared" si="34"/>
        <v>15058244</v>
      </c>
      <c r="M356" s="24">
        <f t="shared" si="34"/>
        <v>14354960</v>
      </c>
      <c r="N356" s="24" t="str">
        <f t="shared" si="34"/>
        <v/>
      </c>
      <c r="O356" s="22"/>
      <c r="P356" s="25" t="s">
        <v>965</v>
      </c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</row>
    <row r="357" spans="1:68" ht="16.5" customHeight="1" x14ac:dyDescent="0.25">
      <c r="A357" s="11"/>
      <c r="B357" s="24">
        <f t="shared" ref="B357:M357" si="35">IFERROR(VLOOKUP($B$353,$4:$127,MATCH($P357&amp;"/"&amp;B$315,$2:$2,0),FALSE),"")</f>
        <v>9932598.8800000008</v>
      </c>
      <c r="C357" s="24">
        <f t="shared" si="35"/>
        <v>10531489.109999999</v>
      </c>
      <c r="D357" s="24">
        <f t="shared" si="35"/>
        <v>12448519.99</v>
      </c>
      <c r="E357" s="24">
        <f t="shared" si="35"/>
        <v>15069256.35</v>
      </c>
      <c r="F357" s="24">
        <f t="shared" si="35"/>
        <v>17480615.758000001</v>
      </c>
      <c r="G357" s="24">
        <f t="shared" si="35"/>
        <v>21296707.219999999</v>
      </c>
      <c r="H357" s="24">
        <f t="shared" si="35"/>
        <v>15297242.32</v>
      </c>
      <c r="I357" s="24">
        <f t="shared" si="35"/>
        <v>15784987.82</v>
      </c>
      <c r="J357" s="24">
        <f t="shared" si="35"/>
        <v>14986332.220000001</v>
      </c>
      <c r="K357" s="24">
        <f t="shared" si="35"/>
        <v>15783936.59</v>
      </c>
      <c r="L357" s="24">
        <f t="shared" si="35"/>
        <v>15847079.93</v>
      </c>
      <c r="M357" s="24">
        <f t="shared" si="35"/>
        <v>16587612.372</v>
      </c>
      <c r="N357" s="24">
        <f>IFERROR(VLOOKUP($B$353,$4:$127,MATCH($P357&amp;"/"&amp;N$315,$2:$2,0),FALSE),IFERROR(VLOOKUP($B$353,$4:$127,MATCH($P356&amp;"/"&amp;N$315,$2:$2,0),FALSE),IFERROR(VLOOKUP($B$353,$4:$127,MATCH($P355&amp;"/"&amp;N$315,$2:$2,0),FALSE),IFERROR(VLOOKUP($B$353,$4:$127,MATCH($P354&amp;"/"&amp;N$315,$2:$2,0),FALSE),""))))</f>
        <v>30735631</v>
      </c>
      <c r="O357" s="22">
        <f t="shared" ref="O357:O358" si="36">RATE(M$315-I$315,,-I357,M357)</f>
        <v>1.2476394786630434E-2</v>
      </c>
      <c r="P357" s="25" t="s">
        <v>966</v>
      </c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</row>
    <row r="358" spans="1:68" ht="16.5" customHeight="1" x14ac:dyDescent="0.25">
      <c r="A358" s="21"/>
      <c r="B358" s="26">
        <f t="shared" ref="B358:N358" si="37">+B357/B$351</f>
        <v>0.83203595207934777</v>
      </c>
      <c r="C358" s="26">
        <f t="shared" si="37"/>
        <v>0.83788089099058005</v>
      </c>
      <c r="D358" s="26">
        <f t="shared" si="37"/>
        <v>0.8086157783514083</v>
      </c>
      <c r="E358" s="26">
        <f t="shared" si="37"/>
        <v>0.82730460433768593</v>
      </c>
      <c r="F358" s="26">
        <f t="shared" si="37"/>
        <v>0.75688082189490968</v>
      </c>
      <c r="G358" s="26">
        <f t="shared" si="37"/>
        <v>0.75039625617741834</v>
      </c>
      <c r="H358" s="26">
        <f t="shared" si="37"/>
        <v>0.51915943865375469</v>
      </c>
      <c r="I358" s="26">
        <f t="shared" si="37"/>
        <v>0.52182676097651703</v>
      </c>
      <c r="J358" s="26">
        <f t="shared" si="37"/>
        <v>0.47265745873749837</v>
      </c>
      <c r="K358" s="26">
        <f t="shared" si="37"/>
        <v>0.4642445107706617</v>
      </c>
      <c r="L358" s="26">
        <f t="shared" si="37"/>
        <v>0.43713449387914938</v>
      </c>
      <c r="M358" s="26">
        <f t="shared" si="37"/>
        <v>0.39669040327053995</v>
      </c>
      <c r="N358" s="26">
        <f t="shared" si="37"/>
        <v>0.6617335819485799</v>
      </c>
      <c r="O358" s="22">
        <f t="shared" si="36"/>
        <v>-6.6248447945220945E-2</v>
      </c>
      <c r="P358" s="27" t="s">
        <v>967</v>
      </c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</row>
    <row r="359" spans="1:68" ht="16.5" customHeight="1" x14ac:dyDescent="0.25">
      <c r="A359" s="11"/>
      <c r="B359" s="195" t="s">
        <v>823</v>
      </c>
      <c r="C359" s="183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4"/>
      <c r="O359" s="22"/>
      <c r="P359" s="15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</row>
    <row r="360" spans="1:68" ht="16.5" customHeight="1" x14ac:dyDescent="0.25">
      <c r="A360" s="11"/>
      <c r="B360" s="24">
        <f t="shared" ref="B360:N360" si="38">IFERROR(VLOOKUP($B$359,$4:$127,MATCH($P360&amp;"/"&amp;B$315,$2:$2,0),FALSE),"")</f>
        <v>0</v>
      </c>
      <c r="C360" s="24">
        <f t="shared" si="38"/>
        <v>0</v>
      </c>
      <c r="D360" s="24">
        <f t="shared" si="38"/>
        <v>0</v>
      </c>
      <c r="E360" s="24">
        <f t="shared" si="38"/>
        <v>698963</v>
      </c>
      <c r="F360" s="24">
        <f t="shared" si="38"/>
        <v>699431</v>
      </c>
      <c r="G360" s="24">
        <f t="shared" si="38"/>
        <v>2047785</v>
      </c>
      <c r="H360" s="24">
        <f t="shared" si="38"/>
        <v>7507913</v>
      </c>
      <c r="I360" s="24">
        <f t="shared" si="38"/>
        <v>9046019</v>
      </c>
      <c r="J360" s="24">
        <f t="shared" si="38"/>
        <v>9767326</v>
      </c>
      <c r="K360" s="24">
        <f t="shared" si="38"/>
        <v>11401005</v>
      </c>
      <c r="L360" s="24">
        <f t="shared" si="38"/>
        <v>13663913</v>
      </c>
      <c r="M360" s="24">
        <f t="shared" si="38"/>
        <v>15802016</v>
      </c>
      <c r="N360" s="24">
        <f t="shared" si="38"/>
        <v>13077699</v>
      </c>
      <c r="O360" s="22"/>
      <c r="P360" s="25" t="s">
        <v>963</v>
      </c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</row>
    <row r="361" spans="1:68" ht="16.5" customHeight="1" x14ac:dyDescent="0.25">
      <c r="A361" s="11"/>
      <c r="B361" s="24">
        <f t="shared" ref="B361:N361" si="39">IFERROR(VLOOKUP($B$359,$4:$127,MATCH($P361&amp;"/"&amp;B$315,$2:$2,0),FALSE),"")</f>
        <v>0</v>
      </c>
      <c r="C361" s="24">
        <f t="shared" si="39"/>
        <v>0</v>
      </c>
      <c r="D361" s="24">
        <f t="shared" si="39"/>
        <v>499044</v>
      </c>
      <c r="E361" s="24">
        <f t="shared" si="39"/>
        <v>699079</v>
      </c>
      <c r="F361" s="24">
        <f t="shared" si="39"/>
        <v>699547</v>
      </c>
      <c r="G361" s="24">
        <f t="shared" si="39"/>
        <v>2845568</v>
      </c>
      <c r="H361" s="24">
        <f t="shared" si="39"/>
        <v>10159707</v>
      </c>
      <c r="I361" s="24">
        <f t="shared" si="39"/>
        <v>9636281</v>
      </c>
      <c r="J361" s="24">
        <f t="shared" si="39"/>
        <v>9677133</v>
      </c>
      <c r="K361" s="24">
        <f t="shared" si="39"/>
        <v>11943197</v>
      </c>
      <c r="L361" s="24">
        <f t="shared" si="39"/>
        <v>14931407</v>
      </c>
      <c r="M361" s="24">
        <f t="shared" si="39"/>
        <v>18641776</v>
      </c>
      <c r="N361" s="24">
        <f t="shared" si="39"/>
        <v>9361845</v>
      </c>
      <c r="O361" s="22"/>
      <c r="P361" s="25" t="s">
        <v>964</v>
      </c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</row>
    <row r="362" spans="1:68" ht="16.5" customHeight="1" x14ac:dyDescent="0.25">
      <c r="A362" s="11"/>
      <c r="B362" s="24">
        <f t="shared" ref="B362:N362" si="40">IFERROR(VLOOKUP($B$359,$4:$127,MATCH($P362&amp;"/"&amp;B$315,$2:$2,0),FALSE),"")</f>
        <v>0</v>
      </c>
      <c r="C362" s="24">
        <f t="shared" si="40"/>
        <v>0</v>
      </c>
      <c r="D362" s="24">
        <f t="shared" si="40"/>
        <v>698731</v>
      </c>
      <c r="E362" s="24">
        <f t="shared" si="40"/>
        <v>699197</v>
      </c>
      <c r="F362" s="24">
        <f t="shared" si="40"/>
        <v>699664</v>
      </c>
      <c r="G362" s="24">
        <f t="shared" si="40"/>
        <v>2646122</v>
      </c>
      <c r="H362" s="24">
        <f t="shared" si="40"/>
        <v>10263821</v>
      </c>
      <c r="I362" s="24">
        <f t="shared" si="40"/>
        <v>8986684</v>
      </c>
      <c r="J362" s="24">
        <f t="shared" si="40"/>
        <v>11087179</v>
      </c>
      <c r="K362" s="24">
        <f t="shared" si="40"/>
        <v>12028792</v>
      </c>
      <c r="L362" s="24">
        <f t="shared" si="40"/>
        <v>14681395</v>
      </c>
      <c r="M362" s="24">
        <f t="shared" si="40"/>
        <v>19660836</v>
      </c>
      <c r="N362" s="24" t="str">
        <f t="shared" si="40"/>
        <v/>
      </c>
      <c r="O362" s="22"/>
      <c r="P362" s="25" t="s">
        <v>965</v>
      </c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</row>
    <row r="363" spans="1:68" ht="16.5" customHeight="1" x14ac:dyDescent="0.25">
      <c r="A363" s="11"/>
      <c r="B363" s="24">
        <f t="shared" ref="B363:M363" si="41">IFERROR(VLOOKUP($B$359,$4:$127,MATCH($P363&amp;"/"&amp;B$315,$2:$2,0),FALSE),"")</f>
        <v>0</v>
      </c>
      <c r="C363" s="24">
        <f t="shared" si="41"/>
        <v>0</v>
      </c>
      <c r="D363" s="24">
        <f t="shared" si="41"/>
        <v>698848.18</v>
      </c>
      <c r="E363" s="24">
        <f t="shared" si="41"/>
        <v>699314.42</v>
      </c>
      <c r="F363" s="24">
        <f t="shared" si="41"/>
        <v>1697926.9410000001</v>
      </c>
      <c r="G363" s="24">
        <f t="shared" si="41"/>
        <v>2746640.5980000002</v>
      </c>
      <c r="H363" s="24">
        <f t="shared" si="41"/>
        <v>9348761.5299999993</v>
      </c>
      <c r="I363" s="24">
        <f t="shared" si="41"/>
        <v>9416149.6899999995</v>
      </c>
      <c r="J363" s="24">
        <f t="shared" si="41"/>
        <v>11362665.82</v>
      </c>
      <c r="K363" s="24">
        <f t="shared" si="41"/>
        <v>12532196.880000001</v>
      </c>
      <c r="L363" s="24">
        <f t="shared" si="41"/>
        <v>14376999.130000001</v>
      </c>
      <c r="M363" s="24">
        <f t="shared" si="41"/>
        <v>18666550.739</v>
      </c>
      <c r="N363" s="24">
        <f>IFERROR(VLOOKUP($B$359,$4:$127,MATCH($P363&amp;"/"&amp;N$315,$2:$2,0),FALSE),IFERROR(VLOOKUP($B$359,$4:$127,MATCH($P362&amp;"/"&amp;N$315,$2:$2,0),FALSE),IFERROR(VLOOKUP($B$359,$4:$127,MATCH($P361&amp;"/"&amp;N$315,$2:$2,0),FALSE),IFERROR(VLOOKUP($B$359,$4:$127,MATCH($P360&amp;"/"&amp;N$315,$2:$2,0),FALSE),""))))</f>
        <v>9361845</v>
      </c>
      <c r="O363" s="22">
        <f t="shared" ref="O363:O364" si="42">RATE(M$315-I$315,,-I363,M363)</f>
        <v>0.18658179325398067</v>
      </c>
      <c r="P363" s="25" t="s">
        <v>966</v>
      </c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</row>
    <row r="364" spans="1:68" ht="16.5" customHeight="1" x14ac:dyDescent="0.25">
      <c r="A364" s="28"/>
      <c r="B364" s="29">
        <f t="shared" ref="B364:N364" si="43">+B363/B$388</f>
        <v>0</v>
      </c>
      <c r="C364" s="29">
        <f t="shared" si="43"/>
        <v>0</v>
      </c>
      <c r="D364" s="29">
        <f t="shared" si="43"/>
        <v>0.3579547751327215</v>
      </c>
      <c r="E364" s="29">
        <f t="shared" si="43"/>
        <v>0.3418045378585125</v>
      </c>
      <c r="F364" s="29">
        <f t="shared" si="43"/>
        <v>0.49164937050545282</v>
      </c>
      <c r="G364" s="29">
        <f t="shared" si="43"/>
        <v>0.72348310619124623</v>
      </c>
      <c r="H364" s="29">
        <f t="shared" si="43"/>
        <v>2.2676717253498069</v>
      </c>
      <c r="I364" s="29">
        <f t="shared" si="43"/>
        <v>2.1661325005039003</v>
      </c>
      <c r="J364" s="29">
        <f t="shared" si="43"/>
        <v>2.4818306535264676</v>
      </c>
      <c r="K364" s="29">
        <f t="shared" si="43"/>
        <v>2.5941713830201936</v>
      </c>
      <c r="L364" s="29">
        <f t="shared" si="43"/>
        <v>2.8075163601156872</v>
      </c>
      <c r="M364" s="29">
        <f t="shared" si="43"/>
        <v>3.4414997128064173</v>
      </c>
      <c r="N364" s="29">
        <f t="shared" si="43"/>
        <v>1.7878494881570675</v>
      </c>
      <c r="O364" s="22">
        <f t="shared" si="42"/>
        <v>0.12270505942233027</v>
      </c>
      <c r="P364" s="27" t="s">
        <v>968</v>
      </c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</row>
    <row r="365" spans="1:68" ht="16.5" customHeight="1" x14ac:dyDescent="0.25">
      <c r="A365" s="21"/>
      <c r="B365" s="195" t="s">
        <v>826</v>
      </c>
      <c r="C365" s="183"/>
      <c r="D365" s="183"/>
      <c r="E365" s="183"/>
      <c r="F365" s="183"/>
      <c r="G365" s="183"/>
      <c r="H365" s="183"/>
      <c r="I365" s="183"/>
      <c r="J365" s="183"/>
      <c r="K365" s="183"/>
      <c r="L365" s="183"/>
      <c r="M365" s="183"/>
      <c r="N365" s="184"/>
      <c r="O365" s="22"/>
      <c r="P365" s="15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</row>
    <row r="366" spans="1:68" ht="16.5" customHeight="1" x14ac:dyDescent="0.25">
      <c r="A366" s="11"/>
      <c r="B366" s="24">
        <f t="shared" ref="B366:N366" si="44">IFERROR(VLOOKUP($B$365,$4:$127,MATCH($P366&amp;"/"&amp;B$315,$2:$2,0),FALSE),"")</f>
        <v>0</v>
      </c>
      <c r="C366" s="24">
        <f t="shared" si="44"/>
        <v>0</v>
      </c>
      <c r="D366" s="24">
        <f t="shared" si="44"/>
        <v>0</v>
      </c>
      <c r="E366" s="24">
        <f t="shared" si="44"/>
        <v>37317</v>
      </c>
      <c r="F366" s="24">
        <f t="shared" si="44"/>
        <v>44059</v>
      </c>
      <c r="G366" s="24">
        <f t="shared" si="44"/>
        <v>73101</v>
      </c>
      <c r="H366" s="24">
        <f t="shared" si="44"/>
        <v>78398</v>
      </c>
      <c r="I366" s="24">
        <f t="shared" si="44"/>
        <v>86600</v>
      </c>
      <c r="J366" s="24">
        <f t="shared" si="44"/>
        <v>90662</v>
      </c>
      <c r="K366" s="24">
        <f t="shared" si="44"/>
        <v>90215</v>
      </c>
      <c r="L366" s="24">
        <f t="shared" si="44"/>
        <v>96010</v>
      </c>
      <c r="M366" s="24">
        <f t="shared" si="44"/>
        <v>107796</v>
      </c>
      <c r="N366" s="24">
        <f t="shared" si="44"/>
        <v>144142</v>
      </c>
      <c r="O366" s="22"/>
      <c r="P366" s="25" t="s">
        <v>963</v>
      </c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</row>
    <row r="367" spans="1:68" ht="16.5" customHeight="1" x14ac:dyDescent="0.25">
      <c r="A367" s="11"/>
      <c r="B367" s="24">
        <f t="shared" ref="B367:N367" si="45">IFERROR(VLOOKUP($B$365,$4:$127,MATCH($P367&amp;"/"&amp;B$315,$2:$2,0),FALSE),"")</f>
        <v>0</v>
      </c>
      <c r="C367" s="24">
        <f t="shared" si="45"/>
        <v>0</v>
      </c>
      <c r="D367" s="24">
        <f t="shared" si="45"/>
        <v>0</v>
      </c>
      <c r="E367" s="24">
        <f t="shared" si="45"/>
        <v>39110</v>
      </c>
      <c r="F367" s="24">
        <f t="shared" si="45"/>
        <v>45892</v>
      </c>
      <c r="G367" s="24">
        <f t="shared" si="45"/>
        <v>75124</v>
      </c>
      <c r="H367" s="24">
        <f t="shared" si="45"/>
        <v>80437</v>
      </c>
      <c r="I367" s="24">
        <f t="shared" si="45"/>
        <v>88685</v>
      </c>
      <c r="J367" s="24">
        <f t="shared" si="45"/>
        <v>93413</v>
      </c>
      <c r="K367" s="24">
        <f t="shared" si="45"/>
        <v>91748</v>
      </c>
      <c r="L367" s="24">
        <f t="shared" si="45"/>
        <v>96515</v>
      </c>
      <c r="M367" s="24">
        <f t="shared" si="45"/>
        <v>135064</v>
      </c>
      <c r="N367" s="24">
        <f t="shared" si="45"/>
        <v>147535</v>
      </c>
      <c r="O367" s="22"/>
      <c r="P367" s="25" t="s">
        <v>964</v>
      </c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</row>
    <row r="368" spans="1:68" ht="16.5" customHeight="1" x14ac:dyDescent="0.25">
      <c r="A368" s="11"/>
      <c r="B368" s="24">
        <f t="shared" ref="B368:N368" si="46">IFERROR(VLOOKUP($B$365,$4:$127,MATCH($P368&amp;"/"&amp;B$315,$2:$2,0),FALSE),"")</f>
        <v>0</v>
      </c>
      <c r="C368" s="24">
        <f t="shared" si="46"/>
        <v>0</v>
      </c>
      <c r="D368" s="24">
        <f t="shared" si="46"/>
        <v>0</v>
      </c>
      <c r="E368" s="24">
        <f t="shared" si="46"/>
        <v>40902</v>
      </c>
      <c r="F368" s="24">
        <f t="shared" si="46"/>
        <v>47725</v>
      </c>
      <c r="G368" s="24">
        <f t="shared" si="46"/>
        <v>77147</v>
      </c>
      <c r="H368" s="24">
        <f t="shared" si="46"/>
        <v>82477</v>
      </c>
      <c r="I368" s="24">
        <f t="shared" si="46"/>
        <v>90769</v>
      </c>
      <c r="J368" s="24">
        <f t="shared" si="46"/>
        <v>96163</v>
      </c>
      <c r="K368" s="24">
        <f t="shared" si="46"/>
        <v>92063</v>
      </c>
      <c r="L368" s="24">
        <f t="shared" si="46"/>
        <v>98873</v>
      </c>
      <c r="M368" s="24">
        <f t="shared" si="46"/>
        <v>138284</v>
      </c>
      <c r="N368" s="24" t="str">
        <f t="shared" si="46"/>
        <v/>
      </c>
      <c r="O368" s="22"/>
      <c r="P368" s="25" t="s">
        <v>965</v>
      </c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</row>
    <row r="369" spans="1:68" ht="16.5" customHeight="1" x14ac:dyDescent="0.25">
      <c r="A369" s="11"/>
      <c r="B369" s="24">
        <f t="shared" ref="B369:M369" si="47">IFERROR(VLOOKUP($B$365,$4:$127,MATCH($P369&amp;"/"&amp;B$315,$2:$2,0),FALSE),"")</f>
        <v>0</v>
      </c>
      <c r="C369" s="24">
        <f t="shared" si="47"/>
        <v>0</v>
      </c>
      <c r="D369" s="24">
        <f t="shared" si="47"/>
        <v>0</v>
      </c>
      <c r="E369" s="24">
        <f t="shared" si="47"/>
        <v>42694.07</v>
      </c>
      <c r="F369" s="24">
        <f t="shared" si="47"/>
        <v>49557.411999999997</v>
      </c>
      <c r="G369" s="24">
        <f t="shared" si="47"/>
        <v>79170.441000000006</v>
      </c>
      <c r="H369" s="24">
        <f t="shared" si="47"/>
        <v>84515.93</v>
      </c>
      <c r="I369" s="24">
        <f t="shared" si="47"/>
        <v>92853.3</v>
      </c>
      <c r="J369" s="24">
        <f t="shared" si="47"/>
        <v>98913.05</v>
      </c>
      <c r="K369" s="24">
        <f t="shared" si="47"/>
        <v>94500.35</v>
      </c>
      <c r="L369" s="24">
        <f t="shared" si="47"/>
        <v>106210.71</v>
      </c>
      <c r="M369" s="24">
        <f t="shared" si="47"/>
        <v>142186.18700000001</v>
      </c>
      <c r="N369" s="24">
        <f>IFERROR(VLOOKUP($B$365,$4:$127,MATCH($P369&amp;"/"&amp;N$315,$2:$2,0),FALSE),IFERROR(VLOOKUP($B$365,$4:$127,MATCH($P368&amp;"/"&amp;N$315,$2:$2,0),FALSE),IFERROR(VLOOKUP($B$365,$4:$127,MATCH($P367&amp;"/"&amp;N$315,$2:$2,0),FALSE),IFERROR(VLOOKUP($B$365,$4:$127,MATCH($P366&amp;"/"&amp;N$315,$2:$2,0),FALSE),""))))</f>
        <v>147535</v>
      </c>
      <c r="O369" s="22">
        <f t="shared" ref="O369:O370" si="48">RATE(M$315-I$315,,-I369,M369)</f>
        <v>0.11241033784366118</v>
      </c>
      <c r="P369" s="25" t="s">
        <v>966</v>
      </c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</row>
    <row r="370" spans="1:68" ht="16.5" customHeight="1" x14ac:dyDescent="0.25">
      <c r="A370" s="11"/>
      <c r="B370" s="26">
        <f t="shared" ref="B370:N370" si="49">+B369/B$351</f>
        <v>0</v>
      </c>
      <c r="C370" s="26">
        <f t="shared" si="49"/>
        <v>0</v>
      </c>
      <c r="D370" s="26">
        <f t="shared" si="49"/>
        <v>0</v>
      </c>
      <c r="E370" s="26">
        <f t="shared" si="49"/>
        <v>2.3439113296997876E-3</v>
      </c>
      <c r="F370" s="26">
        <f t="shared" si="49"/>
        <v>2.145751342219089E-3</v>
      </c>
      <c r="G370" s="26">
        <f t="shared" si="49"/>
        <v>2.7895956831544022E-3</v>
      </c>
      <c r="H370" s="26">
        <f t="shared" si="49"/>
        <v>2.8683106313046897E-3</v>
      </c>
      <c r="I370" s="26">
        <f t="shared" si="49"/>
        <v>3.0695834128924163E-3</v>
      </c>
      <c r="J370" s="26">
        <f t="shared" si="49"/>
        <v>3.1196419619326384E-3</v>
      </c>
      <c r="K370" s="26">
        <f t="shared" si="49"/>
        <v>2.7794884060292784E-3</v>
      </c>
      <c r="L370" s="26">
        <f t="shared" si="49"/>
        <v>2.9297741391776468E-3</v>
      </c>
      <c r="M370" s="26">
        <f t="shared" si="49"/>
        <v>3.4003625473995615E-3</v>
      </c>
      <c r="N370" s="26">
        <f t="shared" si="49"/>
        <v>3.1764066927008508E-3</v>
      </c>
      <c r="O370" s="22">
        <f t="shared" si="48"/>
        <v>2.5915156967447912E-2</v>
      </c>
      <c r="P370" s="27" t="s">
        <v>967</v>
      </c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</row>
    <row r="371" spans="1:68" ht="16.5" customHeight="1" x14ac:dyDescent="0.25">
      <c r="A371" s="11"/>
      <c r="B371" s="196" t="s">
        <v>830</v>
      </c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7"/>
      <c r="O371" s="22"/>
      <c r="P371" s="15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</row>
    <row r="372" spans="1:68" ht="16.5" customHeight="1" x14ac:dyDescent="0.25">
      <c r="A372" s="11"/>
      <c r="B372" s="24">
        <f t="shared" ref="B372:N372" si="50">IFERROR(VLOOKUP($B$371,$4:$127,MATCH($P372&amp;"/"&amp;B$315,$2:$2,0),FALSE),"")</f>
        <v>9242229</v>
      </c>
      <c r="C372" s="24">
        <f t="shared" si="50"/>
        <v>10113170</v>
      </c>
      <c r="D372" s="24">
        <f t="shared" si="50"/>
        <v>10994923</v>
      </c>
      <c r="E372" s="24">
        <f t="shared" si="50"/>
        <v>14435930</v>
      </c>
      <c r="F372" s="24">
        <f t="shared" si="50"/>
        <v>17041933</v>
      </c>
      <c r="G372" s="24">
        <f t="shared" si="50"/>
        <v>20777863</v>
      </c>
      <c r="H372" s="24">
        <f t="shared" si="50"/>
        <v>24880641</v>
      </c>
      <c r="I372" s="24">
        <f t="shared" si="50"/>
        <v>25466811</v>
      </c>
      <c r="J372" s="24">
        <f t="shared" si="50"/>
        <v>25958150</v>
      </c>
      <c r="K372" s="24">
        <f t="shared" si="50"/>
        <v>27435215</v>
      </c>
      <c r="L372" s="24">
        <f t="shared" si="50"/>
        <v>29323940</v>
      </c>
      <c r="M372" s="24">
        <f t="shared" si="50"/>
        <v>31983385</v>
      </c>
      <c r="N372" s="24">
        <f t="shared" si="50"/>
        <v>37235564</v>
      </c>
      <c r="O372" s="22"/>
      <c r="P372" s="25" t="s">
        <v>963</v>
      </c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</row>
    <row r="373" spans="1:68" ht="16.5" customHeight="1" x14ac:dyDescent="0.25">
      <c r="A373" s="11"/>
      <c r="B373" s="24">
        <f t="shared" ref="B373:N373" si="51">IFERROR(VLOOKUP($B$371,$4:$127,MATCH($P373&amp;"/"&amp;B$315,$2:$2,0),FALSE),"")</f>
        <v>9443074</v>
      </c>
      <c r="C373" s="24">
        <f t="shared" si="51"/>
        <v>10031048</v>
      </c>
      <c r="D373" s="24">
        <f t="shared" si="51"/>
        <v>11815153</v>
      </c>
      <c r="E373" s="24">
        <f t="shared" si="51"/>
        <v>15252292</v>
      </c>
      <c r="F373" s="24">
        <f t="shared" si="51"/>
        <v>17361612</v>
      </c>
      <c r="G373" s="24">
        <f t="shared" si="51"/>
        <v>22706332</v>
      </c>
      <c r="H373" s="24">
        <f t="shared" si="51"/>
        <v>25430196</v>
      </c>
      <c r="I373" s="24">
        <f t="shared" si="51"/>
        <v>25836801</v>
      </c>
      <c r="J373" s="24">
        <f t="shared" si="51"/>
        <v>26583861</v>
      </c>
      <c r="K373" s="24">
        <f t="shared" si="51"/>
        <v>28161732</v>
      </c>
      <c r="L373" s="24">
        <f t="shared" si="51"/>
        <v>30176589</v>
      </c>
      <c r="M373" s="24">
        <f t="shared" si="51"/>
        <v>33581636</v>
      </c>
      <c r="N373" s="24">
        <f t="shared" si="51"/>
        <v>41210766</v>
      </c>
      <c r="O373" s="22"/>
      <c r="P373" s="25" t="s">
        <v>964</v>
      </c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</row>
    <row r="374" spans="1:68" ht="16.5" customHeight="1" x14ac:dyDescent="0.25">
      <c r="A374" s="11"/>
      <c r="B374" s="24">
        <f t="shared" ref="B374:N374" si="52">IFERROR(VLOOKUP($B$371,$4:$127,MATCH($P374&amp;"/"&amp;B$315,$2:$2,0),FALSE),"")</f>
        <v>9889239</v>
      </c>
      <c r="C374" s="24">
        <f t="shared" si="52"/>
        <v>10284096</v>
      </c>
      <c r="D374" s="24">
        <f t="shared" si="52"/>
        <v>12760420</v>
      </c>
      <c r="E374" s="24">
        <f t="shared" si="52"/>
        <v>16073327</v>
      </c>
      <c r="F374" s="24">
        <f t="shared" si="52"/>
        <v>18682157</v>
      </c>
      <c r="G374" s="24">
        <f t="shared" si="52"/>
        <v>23790823</v>
      </c>
      <c r="H374" s="24">
        <f t="shared" si="52"/>
        <v>25180062</v>
      </c>
      <c r="I374" s="24">
        <f t="shared" si="52"/>
        <v>25476216</v>
      </c>
      <c r="J374" s="24">
        <f t="shared" si="52"/>
        <v>27016704</v>
      </c>
      <c r="K374" s="24">
        <f t="shared" si="52"/>
        <v>28702641</v>
      </c>
      <c r="L374" s="24">
        <f t="shared" si="52"/>
        <v>30666243</v>
      </c>
      <c r="M374" s="24">
        <f t="shared" si="52"/>
        <v>35089033</v>
      </c>
      <c r="N374" s="24" t="str">
        <f t="shared" si="52"/>
        <v/>
      </c>
      <c r="O374" s="22"/>
      <c r="P374" s="25" t="s">
        <v>965</v>
      </c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</row>
    <row r="375" spans="1:68" ht="16.5" customHeight="1" x14ac:dyDescent="0.25">
      <c r="A375" s="11"/>
      <c r="B375" s="24">
        <f t="shared" ref="B375:M375" si="53">IFERROR(VLOOKUP($B$371,$4:$127,MATCH($P375&amp;"/"&amp;B$315,$2:$2,0),FALSE),"")</f>
        <v>10211417.9</v>
      </c>
      <c r="C375" s="24">
        <f t="shared" si="53"/>
        <v>10773478.42</v>
      </c>
      <c r="D375" s="24">
        <f t="shared" si="53"/>
        <v>13442515.17</v>
      </c>
      <c r="E375" s="24">
        <f t="shared" si="53"/>
        <v>16168934.41</v>
      </c>
      <c r="F375" s="24">
        <f t="shared" si="53"/>
        <v>19642066.524</v>
      </c>
      <c r="G375" s="24">
        <f t="shared" si="53"/>
        <v>24584202.067000002</v>
      </c>
      <c r="H375" s="24">
        <f t="shared" si="53"/>
        <v>25342777.850000001</v>
      </c>
      <c r="I375" s="24">
        <f t="shared" si="53"/>
        <v>25902492.390000001</v>
      </c>
      <c r="J375" s="24">
        <f t="shared" si="53"/>
        <v>27128198.640000001</v>
      </c>
      <c r="K375" s="24">
        <f t="shared" si="53"/>
        <v>29168282.879999999</v>
      </c>
      <c r="L375" s="24">
        <f t="shared" si="53"/>
        <v>31131287.66</v>
      </c>
      <c r="M375" s="24">
        <f t="shared" si="53"/>
        <v>36391049.719999999</v>
      </c>
      <c r="N375" s="24">
        <f>IFERROR(VLOOKUP($B$371,$4:$127,MATCH($P375&amp;"/"&amp;N$315,$2:$2,0),FALSE),IFERROR(VLOOKUP($B$371,$4:$127,MATCH($P374&amp;"/"&amp;N$315,$2:$2,0),FALSE),IFERROR(VLOOKUP($B$371,$4:$127,MATCH($P373&amp;"/"&amp;N$315,$2:$2,0),FALSE),IFERROR(VLOOKUP($B$371,$4:$127,MATCH($P372&amp;"/"&amp;N$315,$2:$2,0),FALSE),""))))</f>
        <v>41210766</v>
      </c>
      <c r="O375" s="22">
        <f t="shared" ref="O375:O376" si="54">RATE(M$315-I$315,,-I375,M375)</f>
        <v>8.8712619909222828E-2</v>
      </c>
      <c r="P375" s="25" t="s">
        <v>966</v>
      </c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</row>
    <row r="376" spans="1:68" ht="16.5" customHeight="1" x14ac:dyDescent="0.25">
      <c r="A376" s="11"/>
      <c r="B376" s="26">
        <f t="shared" ref="B376:N376" si="55">+B375/B$351</f>
        <v>0.85539212014434973</v>
      </c>
      <c r="C376" s="26">
        <f t="shared" si="55"/>
        <v>0.85713345979212496</v>
      </c>
      <c r="D376" s="26">
        <f t="shared" si="55"/>
        <v>0.87318250490194727</v>
      </c>
      <c r="E376" s="26">
        <f t="shared" si="55"/>
        <v>0.88767710721352522</v>
      </c>
      <c r="F376" s="26">
        <f t="shared" si="55"/>
        <v>0.85046795034070055</v>
      </c>
      <c r="G376" s="26">
        <f t="shared" si="55"/>
        <v>0.86623218329551466</v>
      </c>
      <c r="H376" s="26">
        <f t="shared" si="55"/>
        <v>0.86008589308486605</v>
      </c>
      <c r="I376" s="26">
        <f t="shared" si="55"/>
        <v>0.85629547892122349</v>
      </c>
      <c r="J376" s="26">
        <f t="shared" si="55"/>
        <v>0.85560264119838514</v>
      </c>
      <c r="K376" s="26">
        <f t="shared" si="55"/>
        <v>0.85791115153269037</v>
      </c>
      <c r="L376" s="26">
        <f t="shared" si="55"/>
        <v>0.85874241407074847</v>
      </c>
      <c r="M376" s="26">
        <f t="shared" si="55"/>
        <v>0.87028680590782914</v>
      </c>
      <c r="N376" s="26">
        <f t="shared" si="55"/>
        <v>0.88726168660811777</v>
      </c>
      <c r="O376" s="22">
        <f t="shared" si="54"/>
        <v>4.0600490235282085E-3</v>
      </c>
      <c r="P376" s="27" t="s">
        <v>967</v>
      </c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</row>
    <row r="377" spans="1:68" ht="16.5" customHeight="1" x14ac:dyDescent="0.25">
      <c r="A377" s="11"/>
      <c r="B377" s="197" t="s">
        <v>969</v>
      </c>
      <c r="C377" s="18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4"/>
      <c r="O377" s="22"/>
      <c r="P377" s="27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</row>
    <row r="378" spans="1:68" ht="16.5" customHeight="1" x14ac:dyDescent="0.25">
      <c r="A378" s="11"/>
      <c r="B378" s="198" t="s">
        <v>839</v>
      </c>
      <c r="C378" s="18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4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</row>
    <row r="379" spans="1:68" ht="16.5" customHeight="1" x14ac:dyDescent="0.25">
      <c r="A379" s="11"/>
      <c r="B379" s="24">
        <f t="shared" ref="B379:N379" si="56">IFERROR(VLOOKUP($B$378,$4:$127,MATCH($P379&amp;"/"&amp;B$315,$2:$2,0),FALSE),"")</f>
        <v>400914</v>
      </c>
      <c r="C379" s="24">
        <f t="shared" si="56"/>
        <v>432569</v>
      </c>
      <c r="D379" s="24">
        <f t="shared" si="56"/>
        <v>527157</v>
      </c>
      <c r="E379" s="24">
        <f t="shared" si="56"/>
        <v>637997</v>
      </c>
      <c r="F379" s="24">
        <f t="shared" si="56"/>
        <v>769095</v>
      </c>
      <c r="G379" s="24">
        <f t="shared" si="56"/>
        <v>1107276</v>
      </c>
      <c r="H379" s="24">
        <f t="shared" si="56"/>
        <v>1377356</v>
      </c>
      <c r="I379" s="24">
        <f t="shared" si="56"/>
        <v>1649473</v>
      </c>
      <c r="J379" s="24">
        <f t="shared" si="56"/>
        <v>1863964</v>
      </c>
      <c r="K379" s="24">
        <f t="shared" si="56"/>
        <v>2098824</v>
      </c>
      <c r="L379" s="24">
        <f t="shared" si="56"/>
        <v>2355505</v>
      </c>
      <c r="M379" s="24">
        <f t="shared" si="56"/>
        <v>2661275</v>
      </c>
      <c r="N379" s="24">
        <f t="shared" si="56"/>
        <v>2956197</v>
      </c>
      <c r="O379" s="22"/>
      <c r="P379" s="25" t="s">
        <v>963</v>
      </c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</row>
    <row r="380" spans="1:68" ht="16.5" customHeight="1" x14ac:dyDescent="0.25">
      <c r="A380" s="11"/>
      <c r="B380" s="24">
        <f t="shared" ref="B380:N380" si="57">IFERROR(VLOOKUP($B$378,$4:$127,MATCH($P380&amp;"/"&amp;B$315,$2:$2,0),FALSE),"")</f>
        <v>332592</v>
      </c>
      <c r="C380" s="24">
        <f t="shared" si="57"/>
        <v>357167</v>
      </c>
      <c r="D380" s="24">
        <f t="shared" si="57"/>
        <v>459805</v>
      </c>
      <c r="E380" s="24">
        <f t="shared" si="57"/>
        <v>518050</v>
      </c>
      <c r="F380" s="24">
        <f t="shared" si="57"/>
        <v>649856</v>
      </c>
      <c r="G380" s="24">
        <f t="shared" si="57"/>
        <v>924956</v>
      </c>
      <c r="H380" s="24">
        <f t="shared" si="57"/>
        <v>1166862</v>
      </c>
      <c r="I380" s="24">
        <f t="shared" si="57"/>
        <v>1363380</v>
      </c>
      <c r="J380" s="24">
        <f t="shared" si="57"/>
        <v>1572366</v>
      </c>
      <c r="K380" s="24">
        <f t="shared" si="57"/>
        <v>1790897</v>
      </c>
      <c r="L380" s="24">
        <f t="shared" si="57"/>
        <v>2027379</v>
      </c>
      <c r="M380" s="24">
        <f t="shared" si="57"/>
        <v>2302750</v>
      </c>
      <c r="N380" s="24">
        <f t="shared" si="57"/>
        <v>2581290</v>
      </c>
      <c r="O380" s="22"/>
      <c r="P380" s="25" t="s">
        <v>964</v>
      </c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</row>
    <row r="381" spans="1:68" ht="16.5" customHeight="1" x14ac:dyDescent="0.25">
      <c r="A381" s="11"/>
      <c r="B381" s="24">
        <f t="shared" ref="B381:N381" si="58">IFERROR(VLOOKUP($B$378,$4:$127,MATCH($P381&amp;"/"&amp;B$315,$2:$2,0),FALSE),"")</f>
        <v>382687</v>
      </c>
      <c r="C381" s="24">
        <f t="shared" si="58"/>
        <v>408606</v>
      </c>
      <c r="D381" s="24">
        <f t="shared" si="58"/>
        <v>532508</v>
      </c>
      <c r="E381" s="24">
        <f t="shared" si="58"/>
        <v>609702</v>
      </c>
      <c r="F381" s="24">
        <f t="shared" si="58"/>
        <v>787000</v>
      </c>
      <c r="G381" s="24">
        <f t="shared" si="58"/>
        <v>1088275</v>
      </c>
      <c r="H381" s="24">
        <f t="shared" si="58"/>
        <v>1336845</v>
      </c>
      <c r="I381" s="24">
        <f t="shared" si="58"/>
        <v>1539881</v>
      </c>
      <c r="J381" s="24">
        <f t="shared" si="58"/>
        <v>1761952</v>
      </c>
      <c r="K381" s="24">
        <f t="shared" si="58"/>
        <v>1986494</v>
      </c>
      <c r="L381" s="24">
        <f t="shared" si="58"/>
        <v>2249310</v>
      </c>
      <c r="M381" s="24">
        <f t="shared" si="58"/>
        <v>2528117</v>
      </c>
      <c r="N381" s="24" t="str">
        <f t="shared" si="58"/>
        <v/>
      </c>
      <c r="O381" s="22"/>
      <c r="P381" s="25" t="s">
        <v>965</v>
      </c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</row>
    <row r="382" spans="1:68" ht="16.5" customHeight="1" x14ac:dyDescent="0.25">
      <c r="A382" s="11"/>
      <c r="B382" s="24">
        <f t="shared" ref="B382:M382" si="59">IFERROR(VLOOKUP($B$378,$4:$127,MATCH($P382&amp;"/"&amp;B$315,$2:$2,0),FALSE),"")</f>
        <v>392853.45</v>
      </c>
      <c r="C382" s="24">
        <f t="shared" si="59"/>
        <v>452994.36</v>
      </c>
      <c r="D382" s="24">
        <f t="shared" si="59"/>
        <v>595711.93999999994</v>
      </c>
      <c r="E382" s="24">
        <f t="shared" si="59"/>
        <v>673872.16</v>
      </c>
      <c r="F382" s="24">
        <f t="shared" si="59"/>
        <v>909027.89</v>
      </c>
      <c r="G382" s="24">
        <f t="shared" si="59"/>
        <v>1221180.044</v>
      </c>
      <c r="H382" s="24">
        <f t="shared" si="59"/>
        <v>1480573.85</v>
      </c>
      <c r="I382" s="24">
        <f t="shared" si="59"/>
        <v>1691905.05</v>
      </c>
      <c r="J382" s="24">
        <f t="shared" si="59"/>
        <v>1923258.61</v>
      </c>
      <c r="K382" s="24">
        <f t="shared" si="59"/>
        <v>2175823.64</v>
      </c>
      <c r="L382" s="24">
        <f t="shared" si="59"/>
        <v>2465814.0499999998</v>
      </c>
      <c r="M382" s="24">
        <f t="shared" si="59"/>
        <v>2768876.3509999998</v>
      </c>
      <c r="N382" s="24">
        <f>IFERROR(VLOOKUP($B$378,$4:$127,MATCH($P382&amp;"/"&amp;N$315,$2:$2,0),FALSE),IFERROR(VLOOKUP($B$378,$4:$127,MATCH($P381&amp;"/"&amp;N$315,$2:$2,0),FALSE),IFERROR(VLOOKUP($B$378,$4:$127,MATCH($P380&amp;"/"&amp;N$315,$2:$2,0),FALSE),IFERROR(VLOOKUP($B$378,$4:$127,MATCH($P379&amp;"/"&amp;N$315,$2:$2,0),FALSE),""))))</f>
        <v>2581290</v>
      </c>
      <c r="O382" s="22">
        <f t="shared" ref="O382:O383" si="60">RATE(M$315-I$315,,-I382,M382)</f>
        <v>0.13105023372240129</v>
      </c>
      <c r="P382" s="25" t="s">
        <v>966</v>
      </c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</row>
    <row r="383" spans="1:68" ht="16.5" customHeight="1" x14ac:dyDescent="0.25">
      <c r="A383" s="30"/>
      <c r="B383" s="26">
        <f t="shared" ref="B383:N383" si="61">+B382/B$351</f>
        <v>3.2908627263361953E-2</v>
      </c>
      <c r="C383" s="26">
        <f t="shared" si="61"/>
        <v>3.6040042771359575E-2</v>
      </c>
      <c r="D383" s="26">
        <f t="shared" si="61"/>
        <v>3.8695529623062233E-2</v>
      </c>
      <c r="E383" s="26">
        <f t="shared" si="61"/>
        <v>3.6995690281888517E-2</v>
      </c>
      <c r="F383" s="26">
        <f t="shared" si="61"/>
        <v>3.9359355873589331E-2</v>
      </c>
      <c r="G383" s="26">
        <f t="shared" si="61"/>
        <v>4.3028667468161537E-2</v>
      </c>
      <c r="H383" s="26">
        <f t="shared" si="61"/>
        <v>5.0247872967696332E-2</v>
      </c>
      <c r="I383" s="26">
        <f t="shared" si="61"/>
        <v>5.5931708164049257E-2</v>
      </c>
      <c r="J383" s="26">
        <f t="shared" si="61"/>
        <v>6.0658105916299609E-2</v>
      </c>
      <c r="K383" s="26">
        <f t="shared" si="61"/>
        <v>6.3996340552647926E-2</v>
      </c>
      <c r="L383" s="26">
        <f t="shared" si="61"/>
        <v>6.8018359313395949E-2</v>
      </c>
      <c r="M383" s="26">
        <f t="shared" si="61"/>
        <v>6.6217286228519245E-2</v>
      </c>
      <c r="N383" s="26">
        <f t="shared" si="61"/>
        <v>5.5574791282080718E-2</v>
      </c>
      <c r="O383" s="22">
        <f t="shared" si="60"/>
        <v>4.3105712516638479E-2</v>
      </c>
      <c r="P383" s="27" t="s">
        <v>967</v>
      </c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</row>
    <row r="384" spans="1:68" ht="16.5" customHeight="1" x14ac:dyDescent="0.25">
      <c r="A384" s="11"/>
      <c r="B384" s="197" t="s">
        <v>844</v>
      </c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4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</row>
    <row r="385" spans="1:68" ht="16.5" customHeight="1" x14ac:dyDescent="0.25">
      <c r="A385" s="11"/>
      <c r="B385" s="24">
        <f t="shared" ref="B385:N385" si="62">IFERROR(VLOOKUP($B$384,$4:$127,MATCH($P385&amp;"/"&amp;B$315,$2:$2,0),FALSE),"")</f>
        <v>1724656</v>
      </c>
      <c r="C385" s="24">
        <f t="shared" si="62"/>
        <v>1766001</v>
      </c>
      <c r="D385" s="24">
        <f t="shared" si="62"/>
        <v>1869880</v>
      </c>
      <c r="E385" s="24">
        <f t="shared" si="62"/>
        <v>1994621</v>
      </c>
      <c r="F385" s="24">
        <f t="shared" si="62"/>
        <v>2141171</v>
      </c>
      <c r="G385" s="24">
        <f t="shared" si="62"/>
        <v>3651781</v>
      </c>
      <c r="H385" s="24">
        <f t="shared" si="62"/>
        <v>3952589</v>
      </c>
      <c r="I385" s="24">
        <f t="shared" si="62"/>
        <v>4291525</v>
      </c>
      <c r="J385" s="24">
        <f t="shared" si="62"/>
        <v>4519046</v>
      </c>
      <c r="K385" s="24">
        <f t="shared" si="62"/>
        <v>4753906</v>
      </c>
      <c r="L385" s="24">
        <f t="shared" si="62"/>
        <v>5010587</v>
      </c>
      <c r="M385" s="24">
        <f t="shared" si="62"/>
        <v>5316357</v>
      </c>
      <c r="N385" s="24">
        <f t="shared" si="62"/>
        <v>5611279</v>
      </c>
      <c r="O385" s="22"/>
      <c r="P385" s="25" t="s">
        <v>963</v>
      </c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</row>
    <row r="386" spans="1:68" ht="16.5" customHeight="1" x14ac:dyDescent="0.25">
      <c r="A386" s="11"/>
      <c r="B386" s="24">
        <f t="shared" ref="B386:N386" si="63">IFERROR(VLOOKUP($B$384,$4:$127,MATCH($P386&amp;"/"&amp;B$315,$2:$2,0),FALSE),"")</f>
        <v>1656334</v>
      </c>
      <c r="C386" s="24">
        <f t="shared" si="63"/>
        <v>1690599</v>
      </c>
      <c r="D386" s="24">
        <f t="shared" si="63"/>
        <v>1802528</v>
      </c>
      <c r="E386" s="24">
        <f t="shared" si="63"/>
        <v>1874674</v>
      </c>
      <c r="F386" s="24">
        <f t="shared" si="63"/>
        <v>3171163</v>
      </c>
      <c r="G386" s="24">
        <f t="shared" si="63"/>
        <v>3469461</v>
      </c>
      <c r="H386" s="24">
        <f t="shared" si="63"/>
        <v>3776573</v>
      </c>
      <c r="I386" s="24">
        <f t="shared" si="63"/>
        <v>4005432</v>
      </c>
      <c r="J386" s="24">
        <f t="shared" si="63"/>
        <v>4227448</v>
      </c>
      <c r="K386" s="24">
        <f t="shared" si="63"/>
        <v>4445979</v>
      </c>
      <c r="L386" s="24">
        <f t="shared" si="63"/>
        <v>4682461</v>
      </c>
      <c r="M386" s="24">
        <f t="shared" si="63"/>
        <v>4957832</v>
      </c>
      <c r="N386" s="24">
        <f t="shared" si="63"/>
        <v>5236372</v>
      </c>
      <c r="O386" s="22"/>
      <c r="P386" s="25" t="s">
        <v>964</v>
      </c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</row>
    <row r="387" spans="1:68" ht="16.5" customHeight="1" x14ac:dyDescent="0.25">
      <c r="A387" s="11"/>
      <c r="B387" s="24">
        <f t="shared" ref="B387:N387" si="64">IFERROR(VLOOKUP($B$384,$4:$127,MATCH($P387&amp;"/"&amp;B$315,$2:$2,0),FALSE),"")</f>
        <v>1706429</v>
      </c>
      <c r="C387" s="24">
        <f t="shared" si="64"/>
        <v>1742038</v>
      </c>
      <c r="D387" s="24">
        <f t="shared" si="64"/>
        <v>1875231</v>
      </c>
      <c r="E387" s="24">
        <f t="shared" si="64"/>
        <v>1966326</v>
      </c>
      <c r="F387" s="24">
        <f t="shared" si="64"/>
        <v>3308307</v>
      </c>
      <c r="G387" s="24">
        <f t="shared" si="64"/>
        <v>3632780</v>
      </c>
      <c r="H387" s="24">
        <f t="shared" si="64"/>
        <v>3946556</v>
      </c>
      <c r="I387" s="24">
        <f t="shared" si="64"/>
        <v>4181933</v>
      </c>
      <c r="J387" s="24">
        <f t="shared" si="64"/>
        <v>4417034</v>
      </c>
      <c r="K387" s="24">
        <f t="shared" si="64"/>
        <v>4641576</v>
      </c>
      <c r="L387" s="24">
        <f t="shared" si="64"/>
        <v>4904392</v>
      </c>
      <c r="M387" s="24">
        <f t="shared" si="64"/>
        <v>5183199</v>
      </c>
      <c r="N387" s="24" t="str">
        <f t="shared" si="64"/>
        <v/>
      </c>
      <c r="O387" s="22"/>
      <c r="P387" s="25" t="s">
        <v>965</v>
      </c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</row>
    <row r="388" spans="1:68" ht="16.5" customHeight="1" x14ac:dyDescent="0.25">
      <c r="A388" s="11"/>
      <c r="B388" s="24">
        <f t="shared" ref="B388:M388" si="65">IFERROR(VLOOKUP($B$384,$4:$127,MATCH($P388&amp;"/"&amp;B$315,$2:$2,0),FALSE),"")</f>
        <v>1726286.06</v>
      </c>
      <c r="C388" s="24">
        <f t="shared" si="65"/>
        <v>1795717.53</v>
      </c>
      <c r="D388" s="24">
        <f t="shared" si="65"/>
        <v>1952336.52</v>
      </c>
      <c r="E388" s="24">
        <f t="shared" si="65"/>
        <v>2045948.32</v>
      </c>
      <c r="F388" s="24">
        <f t="shared" si="65"/>
        <v>3453532.2179999999</v>
      </c>
      <c r="G388" s="24">
        <f t="shared" si="65"/>
        <v>3796412.9010000001</v>
      </c>
      <c r="H388" s="24">
        <f t="shared" si="65"/>
        <v>4122625.61</v>
      </c>
      <c r="I388" s="24">
        <f t="shared" si="65"/>
        <v>4346986.9400000004</v>
      </c>
      <c r="J388" s="24">
        <f t="shared" si="65"/>
        <v>4578340.51</v>
      </c>
      <c r="K388" s="24">
        <f t="shared" si="65"/>
        <v>4830905.53</v>
      </c>
      <c r="L388" s="24">
        <f t="shared" si="65"/>
        <v>5120895.9400000004</v>
      </c>
      <c r="M388" s="24">
        <f t="shared" si="65"/>
        <v>5423958.2439999999</v>
      </c>
      <c r="N388" s="24">
        <f>IFERROR(VLOOKUP($B$384,$4:$127,MATCH($P388&amp;"/"&amp;N$315,$2:$2,0),FALSE),IFERROR(VLOOKUP($B$384,$4:$127,MATCH($P387&amp;"/"&amp;N$315,$2:$2,0),FALSE),IFERROR(VLOOKUP($B$384,$4:$127,MATCH($P386&amp;"/"&amp;N$315,$2:$2,0),FALSE),IFERROR(VLOOKUP($B$384,$4:$127,MATCH($P385&amp;"/"&amp;N$315,$2:$2,0),FALSE),""))))</f>
        <v>5236372</v>
      </c>
      <c r="O388" s="22">
        <f t="shared" ref="O388:O389" si="66">RATE(M$315-I$315,,-I388,M388)</f>
        <v>5.689538253735614E-2</v>
      </c>
      <c r="P388" s="25" t="s">
        <v>966</v>
      </c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</row>
    <row r="389" spans="1:68" ht="16.5" customHeight="1" x14ac:dyDescent="0.25">
      <c r="A389" s="30"/>
      <c r="B389" s="26">
        <f t="shared" ref="B389:N389" si="67">+B388/B$351</f>
        <v>0.14460787985565021</v>
      </c>
      <c r="C389" s="26">
        <f t="shared" si="67"/>
        <v>0.14286653941227914</v>
      </c>
      <c r="D389" s="26">
        <f t="shared" si="67"/>
        <v>0.12681749444848503</v>
      </c>
      <c r="E389" s="26">
        <f t="shared" si="67"/>
        <v>0.11232289278647473</v>
      </c>
      <c r="F389" s="26">
        <f t="shared" si="67"/>
        <v>0.14953204965929953</v>
      </c>
      <c r="G389" s="26">
        <f t="shared" si="67"/>
        <v>0.13376781670448545</v>
      </c>
      <c r="H389" s="26">
        <f t="shared" si="67"/>
        <v>0.13991410691513401</v>
      </c>
      <c r="I389" s="26">
        <f t="shared" si="67"/>
        <v>0.14370452107877654</v>
      </c>
      <c r="J389" s="26">
        <f t="shared" si="67"/>
        <v>0.14439735880161489</v>
      </c>
      <c r="K389" s="26">
        <f t="shared" si="67"/>
        <v>0.14208884846730965</v>
      </c>
      <c r="L389" s="26">
        <f t="shared" si="67"/>
        <v>0.14125758592925144</v>
      </c>
      <c r="M389" s="26">
        <f t="shared" si="67"/>
        <v>0.1297131940921708</v>
      </c>
      <c r="N389" s="26">
        <f t="shared" si="67"/>
        <v>0.11273831339188219</v>
      </c>
      <c r="O389" s="22">
        <f t="shared" si="66"/>
        <v>-2.5283247209203306E-2</v>
      </c>
      <c r="P389" s="27" t="s">
        <v>967</v>
      </c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</row>
    <row r="390" spans="1:68" ht="16.5" customHeight="1" x14ac:dyDescent="0.25">
      <c r="A390" s="11"/>
      <c r="B390" s="193" t="s">
        <v>970</v>
      </c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4"/>
      <c r="O390" s="22"/>
      <c r="P390" s="3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</row>
    <row r="391" spans="1:68" ht="16.5" customHeight="1" x14ac:dyDescent="0.25">
      <c r="A391" s="11"/>
      <c r="B391" s="193" t="s">
        <v>860</v>
      </c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4"/>
      <c r="O391" s="22"/>
      <c r="P391" s="25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</row>
    <row r="392" spans="1:68" ht="16.5" customHeight="1" x14ac:dyDescent="0.25">
      <c r="A392" s="11"/>
      <c r="B392" s="32">
        <f t="shared" ref="B392:N392" si="68">IFERROR(VLOOKUP($B$391,$131:$202,MATCH($P392&amp;"/"&amp;B$315,$129:$129,0),FALSE),"")</f>
        <v>224030</v>
      </c>
      <c r="C392" s="32">
        <f t="shared" si="68"/>
        <v>241191</v>
      </c>
      <c r="D392" s="32">
        <f t="shared" si="68"/>
        <v>255252</v>
      </c>
      <c r="E392" s="32">
        <f t="shared" si="68"/>
        <v>329293</v>
      </c>
      <c r="F392" s="32">
        <f t="shared" si="68"/>
        <v>388158</v>
      </c>
      <c r="G392" s="32">
        <f t="shared" si="68"/>
        <v>472528</v>
      </c>
      <c r="H392" s="32">
        <f t="shared" si="68"/>
        <v>561371</v>
      </c>
      <c r="I392" s="32">
        <f t="shared" si="68"/>
        <v>570278</v>
      </c>
      <c r="J392" s="32">
        <f t="shared" si="68"/>
        <v>588209</v>
      </c>
      <c r="K392" s="32">
        <f t="shared" si="68"/>
        <v>608279</v>
      </c>
      <c r="L392" s="32">
        <f t="shared" si="68"/>
        <v>636753</v>
      </c>
      <c r="M392" s="32">
        <f t="shared" si="68"/>
        <v>675257</v>
      </c>
      <c r="N392" s="32">
        <f t="shared" si="68"/>
        <v>786085</v>
      </c>
      <c r="O392" s="33"/>
      <c r="P392" s="25" t="s">
        <v>963</v>
      </c>
      <c r="Q392" s="34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</row>
    <row r="393" spans="1:68" ht="16.5" customHeight="1" x14ac:dyDescent="0.25">
      <c r="A393" s="11"/>
      <c r="B393" s="23">
        <f t="shared" ref="B393:N393" si="69">IFERROR(VLOOKUP($B$391,$131:$202,MATCH($P393&amp;"/"&amp;B$315,$129:$129,0),FALSE),"")</f>
        <v>242832</v>
      </c>
      <c r="C393" s="23">
        <f t="shared" si="69"/>
        <v>259787</v>
      </c>
      <c r="D393" s="23">
        <f t="shared" si="69"/>
        <v>271808</v>
      </c>
      <c r="E393" s="23">
        <f t="shared" si="69"/>
        <v>359970</v>
      </c>
      <c r="F393" s="23">
        <f t="shared" si="69"/>
        <v>411899</v>
      </c>
      <c r="G393" s="23">
        <f t="shared" si="69"/>
        <v>505813</v>
      </c>
      <c r="H393" s="23">
        <f t="shared" si="69"/>
        <v>577504</v>
      </c>
      <c r="I393" s="23">
        <f t="shared" si="69"/>
        <v>578541</v>
      </c>
      <c r="J393" s="23">
        <f t="shared" si="69"/>
        <v>593731</v>
      </c>
      <c r="K393" s="23">
        <f t="shared" si="69"/>
        <v>622166</v>
      </c>
      <c r="L393" s="23">
        <f t="shared" si="69"/>
        <v>653184</v>
      </c>
      <c r="M393" s="23">
        <f t="shared" si="69"/>
        <v>702724</v>
      </c>
      <c r="N393" s="23">
        <f t="shared" si="69"/>
        <v>762967</v>
      </c>
      <c r="O393" s="33"/>
      <c r="P393" s="25" t="s">
        <v>964</v>
      </c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</row>
    <row r="394" spans="1:68" ht="16.5" customHeight="1" x14ac:dyDescent="0.25">
      <c r="A394" s="11"/>
      <c r="B394" s="23">
        <f t="shared" ref="B394:N394" si="70">IFERROR(VLOOKUP($B$391,$131:$202,MATCH($P394&amp;"/"&amp;B$315,$129:$129,0),FALSE),"")</f>
        <v>230854</v>
      </c>
      <c r="C394" s="23">
        <f t="shared" si="70"/>
        <v>246620</v>
      </c>
      <c r="D394" s="23">
        <f t="shared" si="70"/>
        <v>287484</v>
      </c>
      <c r="E394" s="23">
        <f t="shared" si="70"/>
        <v>374889</v>
      </c>
      <c r="F394" s="23">
        <f t="shared" si="70"/>
        <v>437990</v>
      </c>
      <c r="G394" s="23">
        <f t="shared" si="70"/>
        <v>543016</v>
      </c>
      <c r="H394" s="23">
        <f t="shared" si="70"/>
        <v>585216</v>
      </c>
      <c r="I394" s="23">
        <f t="shared" si="70"/>
        <v>592976</v>
      </c>
      <c r="J394" s="23">
        <f t="shared" si="70"/>
        <v>607726</v>
      </c>
      <c r="K394" s="23">
        <f t="shared" si="70"/>
        <v>636933</v>
      </c>
      <c r="L394" s="23">
        <f t="shared" si="70"/>
        <v>666944</v>
      </c>
      <c r="M394" s="23">
        <f t="shared" si="70"/>
        <v>736197</v>
      </c>
      <c r="N394" s="23" t="str">
        <f t="shared" si="70"/>
        <v/>
      </c>
      <c r="O394" s="33"/>
      <c r="P394" s="25" t="s">
        <v>965</v>
      </c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</row>
    <row r="395" spans="1:68" ht="16.5" customHeight="1" x14ac:dyDescent="0.25">
      <c r="A395" s="11"/>
      <c r="B395" s="35">
        <f t="shared" ref="B395:N395" si="71">IFERROR(VLOOKUP($B$391,$131:$202,MATCH($P395&amp;"/"&amp;B$315,$129:$129,0),FALSE),"")</f>
        <v>305753.45</v>
      </c>
      <c r="C395" s="35">
        <f t="shared" si="71"/>
        <v>300273.55</v>
      </c>
      <c r="D395" s="35">
        <f t="shared" si="71"/>
        <v>366465.23</v>
      </c>
      <c r="E395" s="35">
        <f t="shared" si="71"/>
        <v>382651.68</v>
      </c>
      <c r="F395" s="35">
        <f t="shared" si="71"/>
        <v>460683.81099999999</v>
      </c>
      <c r="G395" s="35">
        <f t="shared" si="71"/>
        <v>561734.06299999997</v>
      </c>
      <c r="H395" s="35">
        <f t="shared" si="71"/>
        <v>581667.68999999994</v>
      </c>
      <c r="I395" s="35">
        <f t="shared" si="71"/>
        <v>568944.31000000006</v>
      </c>
      <c r="J395" s="35">
        <f t="shared" si="71"/>
        <v>611824.43000000005</v>
      </c>
      <c r="K395" s="35">
        <f t="shared" si="71"/>
        <v>646085.77</v>
      </c>
      <c r="L395" s="35">
        <f t="shared" si="71"/>
        <v>674847.37</v>
      </c>
      <c r="M395" s="35">
        <f t="shared" si="71"/>
        <v>786639.21200000006</v>
      </c>
      <c r="N395" s="35" t="str">
        <f t="shared" si="71"/>
        <v/>
      </c>
      <c r="O395" s="33"/>
      <c r="P395" s="25" t="s">
        <v>971</v>
      </c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</row>
    <row r="396" spans="1:68" ht="16.5" customHeight="1" x14ac:dyDescent="0.25">
      <c r="A396" s="11"/>
      <c r="B396" s="32">
        <f t="shared" ref="B396:M396" si="72">SUM(B392:B395)</f>
        <v>1003469.45</v>
      </c>
      <c r="C396" s="32">
        <f t="shared" si="72"/>
        <v>1047871.55</v>
      </c>
      <c r="D396" s="32">
        <f t="shared" si="72"/>
        <v>1181009.23</v>
      </c>
      <c r="E396" s="32">
        <f t="shared" si="72"/>
        <v>1446803.68</v>
      </c>
      <c r="F396" s="32">
        <f t="shared" si="72"/>
        <v>1698730.811</v>
      </c>
      <c r="G396" s="32">
        <f t="shared" si="72"/>
        <v>2083091.0630000001</v>
      </c>
      <c r="H396" s="32">
        <f t="shared" si="72"/>
        <v>2305758.69</v>
      </c>
      <c r="I396" s="32">
        <f t="shared" si="72"/>
        <v>2310739.31</v>
      </c>
      <c r="J396" s="32">
        <f t="shared" si="72"/>
        <v>2401490.4300000002</v>
      </c>
      <c r="K396" s="32">
        <f t="shared" si="72"/>
        <v>2513463.77</v>
      </c>
      <c r="L396" s="32">
        <f t="shared" si="72"/>
        <v>2631728.37</v>
      </c>
      <c r="M396" s="32">
        <f t="shared" si="72"/>
        <v>2900817.2120000003</v>
      </c>
      <c r="N396" s="32">
        <f>IF(N393="",N392*4,IF(N394="",(N393+N392)*2,IF(N395="",((N394+N393+N392)/3)*4,SUM(N392:N395))))</f>
        <v>3098104</v>
      </c>
      <c r="O396" s="22">
        <f>RATE(M$315-I$315,,-I396,M396)</f>
        <v>5.8503632570993766E-2</v>
      </c>
      <c r="P396" s="25" t="s">
        <v>966</v>
      </c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</row>
    <row r="397" spans="1:68" ht="16.5" customHeight="1" x14ac:dyDescent="0.25">
      <c r="A397" s="28"/>
      <c r="B397" s="36"/>
      <c r="C397" s="37">
        <f t="shared" ref="C397:N397" si="73">C396/B396-1</f>
        <v>4.4248581758019823E-2</v>
      </c>
      <c r="D397" s="37">
        <f t="shared" si="73"/>
        <v>0.12705534375849781</v>
      </c>
      <c r="E397" s="37">
        <f t="shared" si="73"/>
        <v>0.22505704718328068</v>
      </c>
      <c r="F397" s="37">
        <f t="shared" si="73"/>
        <v>0.17412668662827846</v>
      </c>
      <c r="G397" s="37">
        <f t="shared" si="73"/>
        <v>0.22626318985392202</v>
      </c>
      <c r="H397" s="37">
        <f t="shared" si="73"/>
        <v>0.10689289150869907</v>
      </c>
      <c r="I397" s="37">
        <f t="shared" si="73"/>
        <v>2.1600785986846116E-3</v>
      </c>
      <c r="J397" s="37">
        <f t="shared" si="73"/>
        <v>3.9273629702521573E-2</v>
      </c>
      <c r="K397" s="37">
        <f t="shared" si="73"/>
        <v>4.66266026302673E-2</v>
      </c>
      <c r="L397" s="37">
        <f t="shared" si="73"/>
        <v>4.7052438714881628E-2</v>
      </c>
      <c r="M397" s="37">
        <f t="shared" si="73"/>
        <v>0.10224795425980848</v>
      </c>
      <c r="N397" s="26">
        <f t="shared" si="73"/>
        <v>6.8010761651534191E-2</v>
      </c>
      <c r="O397" s="33"/>
      <c r="P397" s="27" t="s">
        <v>972</v>
      </c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</row>
    <row r="398" spans="1:68" ht="16.5" customHeight="1" x14ac:dyDescent="0.25">
      <c r="A398" s="11"/>
      <c r="B398" s="193" t="s">
        <v>869</v>
      </c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4"/>
      <c r="O398" s="22"/>
      <c r="P398" s="25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</row>
    <row r="399" spans="1:68" ht="16.5" customHeight="1" x14ac:dyDescent="0.25">
      <c r="A399" s="11"/>
      <c r="B399" s="32">
        <f t="shared" ref="B399:N399" si="74">IFERROR(VLOOKUP($B$398,$131:$202,MATCH($P399&amp;"/"&amp;B$315,$129:$129,0),FALSE),"")</f>
        <v>0</v>
      </c>
      <c r="C399" s="32">
        <f t="shared" si="74"/>
        <v>0</v>
      </c>
      <c r="D399" s="32">
        <f t="shared" si="74"/>
        <v>0</v>
      </c>
      <c r="E399" s="32">
        <f t="shared" si="74"/>
        <v>0</v>
      </c>
      <c r="F399" s="32">
        <f t="shared" si="74"/>
        <v>0</v>
      </c>
      <c r="G399" s="32">
        <f t="shared" si="74"/>
        <v>0</v>
      </c>
      <c r="H399" s="32">
        <f t="shared" si="74"/>
        <v>0</v>
      </c>
      <c r="I399" s="32">
        <f t="shared" si="74"/>
        <v>0</v>
      </c>
      <c r="J399" s="32">
        <f t="shared" si="74"/>
        <v>0</v>
      </c>
      <c r="K399" s="32">
        <f t="shared" si="74"/>
        <v>0</v>
      </c>
      <c r="L399" s="32">
        <f t="shared" si="74"/>
        <v>0</v>
      </c>
      <c r="M399" s="32">
        <f t="shared" si="74"/>
        <v>0</v>
      </c>
      <c r="N399" s="32">
        <f t="shared" si="74"/>
        <v>0</v>
      </c>
      <c r="O399" s="33"/>
      <c r="P399" s="25" t="s">
        <v>963</v>
      </c>
      <c r="Q399" s="34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</row>
    <row r="400" spans="1:68" ht="16.5" customHeight="1" x14ac:dyDescent="0.25">
      <c r="A400" s="11"/>
      <c r="B400" s="23">
        <f t="shared" ref="B400:N400" si="75">IFERROR(VLOOKUP($B$398,$131:$202,MATCH($P400&amp;"/"&amp;B$315,$129:$129,0),FALSE),"")</f>
        <v>0</v>
      </c>
      <c r="C400" s="23">
        <f t="shared" si="75"/>
        <v>10989</v>
      </c>
      <c r="D400" s="23">
        <f t="shared" si="75"/>
        <v>0</v>
      </c>
      <c r="E400" s="23">
        <f t="shared" si="75"/>
        <v>23535</v>
      </c>
      <c r="F400" s="23">
        <f t="shared" si="75"/>
        <v>0</v>
      </c>
      <c r="G400" s="23">
        <f t="shared" si="75"/>
        <v>0</v>
      </c>
      <c r="H400" s="23">
        <f t="shared" si="75"/>
        <v>0</v>
      </c>
      <c r="I400" s="23">
        <f t="shared" si="75"/>
        <v>0</v>
      </c>
      <c r="J400" s="23">
        <f t="shared" si="75"/>
        <v>0</v>
      </c>
      <c r="K400" s="23">
        <f t="shared" si="75"/>
        <v>0</v>
      </c>
      <c r="L400" s="23">
        <f t="shared" si="75"/>
        <v>0</v>
      </c>
      <c r="M400" s="23">
        <f t="shared" si="75"/>
        <v>0</v>
      </c>
      <c r="N400" s="23">
        <f t="shared" si="75"/>
        <v>0</v>
      </c>
      <c r="O400" s="33"/>
      <c r="P400" s="25" t="s">
        <v>964</v>
      </c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</row>
    <row r="401" spans="1:68" ht="16.5" customHeight="1" x14ac:dyDescent="0.25">
      <c r="A401" s="11"/>
      <c r="B401" s="23">
        <f t="shared" ref="B401:N401" si="76">IFERROR(VLOOKUP($B$398,$131:$202,MATCH($P401&amp;"/"&amp;B$315,$129:$129,0),FALSE),"")</f>
        <v>0</v>
      </c>
      <c r="C401" s="23">
        <f t="shared" si="76"/>
        <v>0</v>
      </c>
      <c r="D401" s="23">
        <f t="shared" si="76"/>
        <v>0</v>
      </c>
      <c r="E401" s="23">
        <f t="shared" si="76"/>
        <v>27229</v>
      </c>
      <c r="F401" s="23">
        <f t="shared" si="76"/>
        <v>0</v>
      </c>
      <c r="G401" s="23">
        <f t="shared" si="76"/>
        <v>0</v>
      </c>
      <c r="H401" s="23">
        <f t="shared" si="76"/>
        <v>0</v>
      </c>
      <c r="I401" s="23">
        <f t="shared" si="76"/>
        <v>0</v>
      </c>
      <c r="J401" s="23">
        <f t="shared" si="76"/>
        <v>0</v>
      </c>
      <c r="K401" s="23">
        <f t="shared" si="76"/>
        <v>0</v>
      </c>
      <c r="L401" s="23">
        <f t="shared" si="76"/>
        <v>0</v>
      </c>
      <c r="M401" s="23">
        <f t="shared" si="76"/>
        <v>0</v>
      </c>
      <c r="N401" s="23" t="str">
        <f t="shared" si="76"/>
        <v/>
      </c>
      <c r="O401" s="33"/>
      <c r="P401" s="25" t="s">
        <v>965</v>
      </c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</row>
    <row r="402" spans="1:68" ht="16.5" customHeight="1" x14ac:dyDescent="0.25">
      <c r="A402" s="11"/>
      <c r="B402" s="35">
        <f t="shared" ref="B402:N402" si="77">IFERROR(VLOOKUP($B$398,$131:$202,MATCH($P402&amp;"/"&amp;B$315,$129:$129,0),FALSE),"")</f>
        <v>0</v>
      </c>
      <c r="C402" s="35">
        <f t="shared" si="77"/>
        <v>14072.602500000001</v>
      </c>
      <c r="D402" s="35">
        <f t="shared" si="77"/>
        <v>19827.884999999998</v>
      </c>
      <c r="E402" s="35">
        <f t="shared" si="77"/>
        <v>0</v>
      </c>
      <c r="F402" s="35">
        <f t="shared" si="77"/>
        <v>0</v>
      </c>
      <c r="G402" s="35">
        <f t="shared" si="77"/>
        <v>0</v>
      </c>
      <c r="H402" s="35">
        <f t="shared" si="77"/>
        <v>0</v>
      </c>
      <c r="I402" s="35">
        <f t="shared" si="77"/>
        <v>0</v>
      </c>
      <c r="J402" s="35">
        <f t="shared" si="77"/>
        <v>0</v>
      </c>
      <c r="K402" s="35">
        <f t="shared" si="77"/>
        <v>0</v>
      </c>
      <c r="L402" s="35">
        <f t="shared" si="77"/>
        <v>0</v>
      </c>
      <c r="M402" s="35">
        <f t="shared" si="77"/>
        <v>0</v>
      </c>
      <c r="N402" s="35" t="str">
        <f t="shared" si="77"/>
        <v/>
      </c>
      <c r="O402" s="33"/>
      <c r="P402" s="25" t="s">
        <v>971</v>
      </c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</row>
    <row r="403" spans="1:68" ht="16.5" customHeight="1" x14ac:dyDescent="0.25">
      <c r="A403" s="11"/>
      <c r="B403" s="32">
        <f t="shared" ref="B403:M403" si="78">SUM(B399:B402)</f>
        <v>0</v>
      </c>
      <c r="C403" s="32">
        <f t="shared" si="78"/>
        <v>25061.602500000001</v>
      </c>
      <c r="D403" s="32">
        <f t="shared" si="78"/>
        <v>19827.884999999998</v>
      </c>
      <c r="E403" s="32">
        <f t="shared" si="78"/>
        <v>50764</v>
      </c>
      <c r="F403" s="32">
        <f t="shared" si="78"/>
        <v>0</v>
      </c>
      <c r="G403" s="32">
        <f t="shared" si="78"/>
        <v>0</v>
      </c>
      <c r="H403" s="32">
        <f t="shared" si="78"/>
        <v>0</v>
      </c>
      <c r="I403" s="32">
        <f t="shared" si="78"/>
        <v>0</v>
      </c>
      <c r="J403" s="32">
        <f t="shared" si="78"/>
        <v>0</v>
      </c>
      <c r="K403" s="32">
        <f t="shared" si="78"/>
        <v>0</v>
      </c>
      <c r="L403" s="32">
        <f t="shared" si="78"/>
        <v>0</v>
      </c>
      <c r="M403" s="32">
        <f t="shared" si="78"/>
        <v>0</v>
      </c>
      <c r="N403" s="32">
        <f>IF(N400="",N399*4,IF(N401="",(N400+N399)*2,IF(N402="",((N401+N400+N399)/3)*4,SUM(N399:N402))))</f>
        <v>0</v>
      </c>
      <c r="O403" s="22" t="e">
        <f>RATE(M$315-I$315,,-I403,M403)</f>
        <v>#NUM!</v>
      </c>
      <c r="P403" s="25" t="s">
        <v>966</v>
      </c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</row>
    <row r="404" spans="1:68" ht="16.5" customHeight="1" x14ac:dyDescent="0.25">
      <c r="A404" s="28"/>
      <c r="B404" s="36"/>
      <c r="C404" s="37" t="e">
        <f t="shared" ref="C404:N404" si="79">C403/B403-1</f>
        <v>#DIV/0!</v>
      </c>
      <c r="D404" s="37">
        <f t="shared" si="79"/>
        <v>-0.20883411186495371</v>
      </c>
      <c r="E404" s="37">
        <f t="shared" si="79"/>
        <v>1.5602327227538391</v>
      </c>
      <c r="F404" s="37">
        <f t="shared" si="79"/>
        <v>-1</v>
      </c>
      <c r="G404" s="37" t="e">
        <f t="shared" si="79"/>
        <v>#DIV/0!</v>
      </c>
      <c r="H404" s="37" t="e">
        <f t="shared" si="79"/>
        <v>#DIV/0!</v>
      </c>
      <c r="I404" s="37" t="e">
        <f t="shared" si="79"/>
        <v>#DIV/0!</v>
      </c>
      <c r="J404" s="37" t="e">
        <f t="shared" si="79"/>
        <v>#DIV/0!</v>
      </c>
      <c r="K404" s="37" t="e">
        <f t="shared" si="79"/>
        <v>#DIV/0!</v>
      </c>
      <c r="L404" s="37" t="e">
        <f t="shared" si="79"/>
        <v>#DIV/0!</v>
      </c>
      <c r="M404" s="37" t="e">
        <f t="shared" si="79"/>
        <v>#DIV/0!</v>
      </c>
      <c r="N404" s="26" t="e">
        <f t="shared" si="79"/>
        <v>#DIV/0!</v>
      </c>
      <c r="O404" s="33"/>
      <c r="P404" s="27" t="s">
        <v>972</v>
      </c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</row>
    <row r="405" spans="1:68" ht="16.5" customHeight="1" x14ac:dyDescent="0.25">
      <c r="A405" s="11"/>
      <c r="B405" s="193" t="s">
        <v>872</v>
      </c>
      <c r="C405" s="183"/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4"/>
      <c r="O405" s="22"/>
      <c r="P405" s="25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</row>
    <row r="406" spans="1:68" ht="16.5" customHeight="1" x14ac:dyDescent="0.25">
      <c r="A406" s="11"/>
      <c r="B406" s="32">
        <f t="shared" ref="B406:N406" si="80">IFERROR(VLOOKUP($B$405,$131:$202,MATCH($P406&amp;"/"&amp;B$315,$129:$129,0),FALSE),"")</f>
        <v>60908</v>
      </c>
      <c r="C406" s="32">
        <f t="shared" si="80"/>
        <v>50486</v>
      </c>
      <c r="D406" s="32">
        <f t="shared" si="80"/>
        <v>61984</v>
      </c>
      <c r="E406" s="32">
        <f t="shared" si="80"/>
        <v>51939</v>
      </c>
      <c r="F406" s="32">
        <f t="shared" si="80"/>
        <v>71923</v>
      </c>
      <c r="G406" s="32">
        <f t="shared" si="80"/>
        <v>94498</v>
      </c>
      <c r="H406" s="32">
        <f t="shared" si="80"/>
        <v>91397</v>
      </c>
      <c r="I406" s="32">
        <f t="shared" si="80"/>
        <v>99629</v>
      </c>
      <c r="J406" s="32">
        <f t="shared" si="80"/>
        <v>101008</v>
      </c>
      <c r="K406" s="32">
        <f t="shared" si="80"/>
        <v>97470</v>
      </c>
      <c r="L406" s="32">
        <f t="shared" si="80"/>
        <v>104724</v>
      </c>
      <c r="M406" s="32">
        <f t="shared" si="80"/>
        <v>109947</v>
      </c>
      <c r="N406" s="32">
        <f t="shared" si="80"/>
        <v>108731</v>
      </c>
      <c r="O406" s="22"/>
      <c r="P406" s="25" t="s">
        <v>963</v>
      </c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</row>
    <row r="407" spans="1:68" ht="16.5" customHeight="1" x14ac:dyDescent="0.25">
      <c r="A407" s="11"/>
      <c r="B407" s="23">
        <f t="shared" ref="B407:N407" si="81">IFERROR(VLOOKUP($B$405,$131:$202,MATCH($P407&amp;"/"&amp;B$315,$129:$129,0),FALSE),"")</f>
        <v>39645</v>
      </c>
      <c r="C407" s="23">
        <f t="shared" si="81"/>
        <v>22321</v>
      </c>
      <c r="D407" s="23">
        <f t="shared" si="81"/>
        <v>58271</v>
      </c>
      <c r="E407" s="23">
        <f t="shared" si="81"/>
        <v>25014</v>
      </c>
      <c r="F407" s="23">
        <f t="shared" si="81"/>
        <v>90003</v>
      </c>
      <c r="G407" s="23">
        <f t="shared" si="81"/>
        <v>95285</v>
      </c>
      <c r="H407" s="23">
        <f t="shared" si="81"/>
        <v>93963</v>
      </c>
      <c r="I407" s="23">
        <f t="shared" si="81"/>
        <v>99231</v>
      </c>
      <c r="J407" s="23">
        <f t="shared" si="81"/>
        <v>104035</v>
      </c>
      <c r="K407" s="23">
        <f t="shared" si="81"/>
        <v>104430</v>
      </c>
      <c r="L407" s="23">
        <f t="shared" si="81"/>
        <v>113343</v>
      </c>
      <c r="M407" s="23">
        <f t="shared" si="81"/>
        <v>115638</v>
      </c>
      <c r="N407" s="23">
        <f t="shared" si="81"/>
        <v>81441</v>
      </c>
      <c r="O407" s="22"/>
      <c r="P407" s="25" t="s">
        <v>964</v>
      </c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</row>
    <row r="408" spans="1:68" ht="16.5" customHeight="1" x14ac:dyDescent="0.25">
      <c r="A408" s="11"/>
      <c r="B408" s="23">
        <f t="shared" ref="B408:N408" si="82">IFERROR(VLOOKUP($B$405,$131:$202,MATCH($P408&amp;"/"&amp;B$315,$129:$129,0),FALSE),"")</f>
        <v>56500</v>
      </c>
      <c r="C408" s="23">
        <f t="shared" si="82"/>
        <v>55042</v>
      </c>
      <c r="D408" s="23">
        <f t="shared" si="82"/>
        <v>63691</v>
      </c>
      <c r="E408" s="23">
        <f t="shared" si="82"/>
        <v>28431</v>
      </c>
      <c r="F408" s="23">
        <f t="shared" si="82"/>
        <v>95718</v>
      </c>
      <c r="G408" s="23">
        <f t="shared" si="82"/>
        <v>97402</v>
      </c>
      <c r="H408" s="23">
        <f t="shared" si="82"/>
        <v>95886</v>
      </c>
      <c r="I408" s="23">
        <f t="shared" si="82"/>
        <v>101106</v>
      </c>
      <c r="J408" s="23">
        <f t="shared" si="82"/>
        <v>104071</v>
      </c>
      <c r="K408" s="23">
        <f t="shared" si="82"/>
        <v>104467</v>
      </c>
      <c r="L408" s="23">
        <f t="shared" si="82"/>
        <v>112261</v>
      </c>
      <c r="M408" s="23">
        <f t="shared" si="82"/>
        <v>115716</v>
      </c>
      <c r="N408" s="23" t="str">
        <f t="shared" si="82"/>
        <v/>
      </c>
      <c r="O408" s="22"/>
      <c r="P408" s="25" t="s">
        <v>965</v>
      </c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</row>
    <row r="409" spans="1:68" ht="16.5" customHeight="1" x14ac:dyDescent="0.25">
      <c r="A409" s="11"/>
      <c r="B409" s="35">
        <f t="shared" ref="B409:N409" si="83">IFERROR(VLOOKUP($B$405,$131:$202,MATCH($P409&amp;"/"&amp;B$315,$129:$129,0),FALSE),"")</f>
        <v>-8438.0400000000009</v>
      </c>
      <c r="C409" s="35">
        <f t="shared" si="83"/>
        <v>-49204.77</v>
      </c>
      <c r="D409" s="35">
        <f t="shared" si="83"/>
        <v>-80763.490000000005</v>
      </c>
      <c r="E409" s="35">
        <f t="shared" si="83"/>
        <v>128535.65</v>
      </c>
      <c r="F409" s="35">
        <f t="shared" si="83"/>
        <v>95059.682000000001</v>
      </c>
      <c r="G409" s="35">
        <f t="shared" si="83"/>
        <v>90123.657000000007</v>
      </c>
      <c r="H409" s="35">
        <f t="shared" si="83"/>
        <v>97921.919999999998</v>
      </c>
      <c r="I409" s="35">
        <f t="shared" si="83"/>
        <v>111401.49</v>
      </c>
      <c r="J409" s="35">
        <f t="shared" si="83"/>
        <v>105323.52</v>
      </c>
      <c r="K409" s="35">
        <f t="shared" si="83"/>
        <v>113525.17</v>
      </c>
      <c r="L409" s="35">
        <f t="shared" si="83"/>
        <v>120927.45</v>
      </c>
      <c r="M409" s="35">
        <f t="shared" si="83"/>
        <v>103740.43399999999</v>
      </c>
      <c r="N409" s="35" t="str">
        <f t="shared" si="83"/>
        <v/>
      </c>
      <c r="O409" s="22"/>
      <c r="P409" s="25" t="s">
        <v>971</v>
      </c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</row>
    <row r="410" spans="1:68" ht="16.5" customHeight="1" x14ac:dyDescent="0.25">
      <c r="A410" s="11"/>
      <c r="B410" s="35">
        <f t="shared" ref="B410:M410" si="84">SUM(B406:B409)</f>
        <v>148614.96</v>
      </c>
      <c r="C410" s="35">
        <f t="shared" si="84"/>
        <v>78644.23000000001</v>
      </c>
      <c r="D410" s="35">
        <f t="shared" si="84"/>
        <v>103182.51</v>
      </c>
      <c r="E410" s="35">
        <f t="shared" si="84"/>
        <v>233919.65</v>
      </c>
      <c r="F410" s="35">
        <f t="shared" si="84"/>
        <v>352703.68200000003</v>
      </c>
      <c r="G410" s="35">
        <f t="shared" si="84"/>
        <v>377308.65700000001</v>
      </c>
      <c r="H410" s="35">
        <f t="shared" si="84"/>
        <v>379167.92</v>
      </c>
      <c r="I410" s="35">
        <f t="shared" si="84"/>
        <v>411367.49</v>
      </c>
      <c r="J410" s="35">
        <f t="shared" si="84"/>
        <v>414437.52</v>
      </c>
      <c r="K410" s="35">
        <f t="shared" si="84"/>
        <v>419892.17</v>
      </c>
      <c r="L410" s="35">
        <f t="shared" si="84"/>
        <v>451255.45</v>
      </c>
      <c r="M410" s="35">
        <f t="shared" si="84"/>
        <v>445041.43400000001</v>
      </c>
      <c r="N410" s="35">
        <f>IF(N407="",N406*4,IF(N408="",(N407+N406)*2,IF(N409="",((N408+N407+N406)/3)*4,SUM(N406:N409))))</f>
        <v>380344</v>
      </c>
      <c r="O410" s="22">
        <f>RATE(M$315-I$315,,-I410,M410)</f>
        <v>1.9864840471256855E-2</v>
      </c>
      <c r="P410" s="25" t="s">
        <v>966</v>
      </c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</row>
    <row r="411" spans="1:68" ht="16.5" customHeight="1" x14ac:dyDescent="0.25">
      <c r="A411" s="11"/>
      <c r="B411" s="193" t="s">
        <v>973</v>
      </c>
      <c r="C411" s="183"/>
      <c r="D411" s="183"/>
      <c r="E411" s="183"/>
      <c r="F411" s="183"/>
      <c r="G411" s="183"/>
      <c r="H411" s="183"/>
      <c r="I411" s="183"/>
      <c r="J411" s="183"/>
      <c r="K411" s="183"/>
      <c r="L411" s="183"/>
      <c r="M411" s="183"/>
      <c r="N411" s="184"/>
      <c r="O411" s="22"/>
      <c r="P411" s="25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</row>
    <row r="412" spans="1:68" ht="16.5" customHeight="1" x14ac:dyDescent="0.25">
      <c r="A412" s="11"/>
      <c r="B412" s="23">
        <f t="shared" ref="B412:N412" si="85">B392+B406+B399</f>
        <v>284938</v>
      </c>
      <c r="C412" s="23">
        <f t="shared" si="85"/>
        <v>291677</v>
      </c>
      <c r="D412" s="23">
        <f t="shared" si="85"/>
        <v>317236</v>
      </c>
      <c r="E412" s="23">
        <f t="shared" si="85"/>
        <v>381232</v>
      </c>
      <c r="F412" s="23">
        <f t="shared" si="85"/>
        <v>460081</v>
      </c>
      <c r="G412" s="23">
        <f t="shared" si="85"/>
        <v>567026</v>
      </c>
      <c r="H412" s="23">
        <f t="shared" si="85"/>
        <v>652768</v>
      </c>
      <c r="I412" s="23">
        <f t="shared" si="85"/>
        <v>669907</v>
      </c>
      <c r="J412" s="23">
        <f t="shared" si="85"/>
        <v>689217</v>
      </c>
      <c r="K412" s="23">
        <f t="shared" si="85"/>
        <v>705749</v>
      </c>
      <c r="L412" s="23">
        <f t="shared" si="85"/>
        <v>741477</v>
      </c>
      <c r="M412" s="23">
        <f t="shared" si="85"/>
        <v>785204</v>
      </c>
      <c r="N412" s="23">
        <f t="shared" si="85"/>
        <v>894816</v>
      </c>
      <c r="O412" s="22"/>
      <c r="P412" s="25" t="s">
        <v>963</v>
      </c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</row>
    <row r="413" spans="1:68" ht="16.5" customHeight="1" x14ac:dyDescent="0.25">
      <c r="A413" s="11"/>
      <c r="B413" s="23">
        <f t="shared" ref="B413:N413" si="86">B393+B407+B400</f>
        <v>282477</v>
      </c>
      <c r="C413" s="23">
        <f t="shared" si="86"/>
        <v>293097</v>
      </c>
      <c r="D413" s="23">
        <f t="shared" si="86"/>
        <v>330079</v>
      </c>
      <c r="E413" s="23">
        <f t="shared" si="86"/>
        <v>408519</v>
      </c>
      <c r="F413" s="23">
        <f t="shared" si="86"/>
        <v>501902</v>
      </c>
      <c r="G413" s="23">
        <f t="shared" si="86"/>
        <v>601098</v>
      </c>
      <c r="H413" s="23">
        <f t="shared" si="86"/>
        <v>671467</v>
      </c>
      <c r="I413" s="23">
        <f t="shared" si="86"/>
        <v>677772</v>
      </c>
      <c r="J413" s="23">
        <f t="shared" si="86"/>
        <v>697766</v>
      </c>
      <c r="K413" s="23">
        <f t="shared" si="86"/>
        <v>726596</v>
      </c>
      <c r="L413" s="23">
        <f t="shared" si="86"/>
        <v>766527</v>
      </c>
      <c r="M413" s="23">
        <f t="shared" si="86"/>
        <v>818362</v>
      </c>
      <c r="N413" s="23">
        <f t="shared" si="86"/>
        <v>844408</v>
      </c>
      <c r="O413" s="22"/>
      <c r="P413" s="25" t="s">
        <v>964</v>
      </c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</row>
    <row r="414" spans="1:68" ht="16.5" customHeight="1" x14ac:dyDescent="0.25">
      <c r="A414" s="11"/>
      <c r="B414" s="23">
        <f t="shared" ref="B414:M414" si="87">B394+B408+B401</f>
        <v>287354</v>
      </c>
      <c r="C414" s="23">
        <f t="shared" si="87"/>
        <v>301662</v>
      </c>
      <c r="D414" s="23">
        <f t="shared" si="87"/>
        <v>351175</v>
      </c>
      <c r="E414" s="23">
        <f t="shared" si="87"/>
        <v>430549</v>
      </c>
      <c r="F414" s="23">
        <f t="shared" si="87"/>
        <v>533708</v>
      </c>
      <c r="G414" s="23">
        <f t="shared" si="87"/>
        <v>640418</v>
      </c>
      <c r="H414" s="23">
        <f t="shared" si="87"/>
        <v>681102</v>
      </c>
      <c r="I414" s="23">
        <f t="shared" si="87"/>
        <v>694082</v>
      </c>
      <c r="J414" s="23">
        <f t="shared" si="87"/>
        <v>711797</v>
      </c>
      <c r="K414" s="23">
        <f t="shared" si="87"/>
        <v>741400</v>
      </c>
      <c r="L414" s="23">
        <f t="shared" si="87"/>
        <v>779205</v>
      </c>
      <c r="M414" s="23">
        <f t="shared" si="87"/>
        <v>851913</v>
      </c>
      <c r="N414" s="23" t="str">
        <f t="shared" ref="N414:N415" si="88">IFERROR(VLOOKUP($B$405,$131:$202,MATCH($P414&amp;"/"&amp;N$315,$129:$129,0),FALSE),"")</f>
        <v/>
      </c>
      <c r="O414" s="22"/>
      <c r="P414" s="25" t="s">
        <v>965</v>
      </c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</row>
    <row r="415" spans="1:68" ht="16.5" customHeight="1" x14ac:dyDescent="0.25">
      <c r="A415" s="11"/>
      <c r="B415" s="23">
        <f t="shared" ref="B415:M415" si="89">B395+B409+B402</f>
        <v>297315.41000000003</v>
      </c>
      <c r="C415" s="23">
        <f t="shared" si="89"/>
        <v>265141.38250000001</v>
      </c>
      <c r="D415" s="23">
        <f t="shared" si="89"/>
        <v>305529.625</v>
      </c>
      <c r="E415" s="23">
        <f t="shared" si="89"/>
        <v>511187.32999999996</v>
      </c>
      <c r="F415" s="23">
        <f t="shared" si="89"/>
        <v>555743.49300000002</v>
      </c>
      <c r="G415" s="23">
        <f t="shared" si="89"/>
        <v>651857.72</v>
      </c>
      <c r="H415" s="23">
        <f t="shared" si="89"/>
        <v>679589.61</v>
      </c>
      <c r="I415" s="23">
        <f t="shared" si="89"/>
        <v>680345.8</v>
      </c>
      <c r="J415" s="23">
        <f t="shared" si="89"/>
        <v>717147.95000000007</v>
      </c>
      <c r="K415" s="23">
        <f t="shared" si="89"/>
        <v>759610.94000000006</v>
      </c>
      <c r="L415" s="23">
        <f t="shared" si="89"/>
        <v>795774.82</v>
      </c>
      <c r="M415" s="23">
        <f t="shared" si="89"/>
        <v>890379.64600000007</v>
      </c>
      <c r="N415" s="23" t="str">
        <f t="shared" si="88"/>
        <v/>
      </c>
      <c r="O415" s="22"/>
      <c r="P415" s="25" t="s">
        <v>971</v>
      </c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</row>
    <row r="416" spans="1:68" ht="16.5" customHeight="1" x14ac:dyDescent="0.25">
      <c r="A416" s="11"/>
      <c r="B416" s="38">
        <f t="shared" ref="B416:M416" si="90">SUM(B412:B415)</f>
        <v>1152084.4100000001</v>
      </c>
      <c r="C416" s="38">
        <f t="shared" si="90"/>
        <v>1151577.3825000001</v>
      </c>
      <c r="D416" s="38">
        <f t="shared" si="90"/>
        <v>1304019.625</v>
      </c>
      <c r="E416" s="38">
        <f t="shared" si="90"/>
        <v>1731487.33</v>
      </c>
      <c r="F416" s="38">
        <f t="shared" si="90"/>
        <v>2051434.493</v>
      </c>
      <c r="G416" s="38">
        <f t="shared" si="90"/>
        <v>2460399.7199999997</v>
      </c>
      <c r="H416" s="38">
        <f t="shared" si="90"/>
        <v>2684926.61</v>
      </c>
      <c r="I416" s="38">
        <f t="shared" si="90"/>
        <v>2722106.8</v>
      </c>
      <c r="J416" s="38">
        <f t="shared" si="90"/>
        <v>2815927.95</v>
      </c>
      <c r="K416" s="38">
        <f t="shared" si="90"/>
        <v>2933355.94</v>
      </c>
      <c r="L416" s="38">
        <f t="shared" si="90"/>
        <v>3082983.82</v>
      </c>
      <c r="M416" s="38">
        <f t="shared" si="90"/>
        <v>3345858.6460000002</v>
      </c>
      <c r="N416" s="38">
        <f>IF(N413="",N412*4,IF(N414="",(N413+N412)*2,IF(N415="",((N414+N413+N412)/3)*4,SUM(N412:N415))))</f>
        <v>3478448</v>
      </c>
      <c r="O416" s="22">
        <f>RATE(M$315-I$315,,-I416,M416)</f>
        <v>5.2932684936533435E-2</v>
      </c>
      <c r="P416" s="25" t="s">
        <v>966</v>
      </c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</row>
    <row r="417" spans="1:68" ht="16.5" customHeight="1" x14ac:dyDescent="0.25">
      <c r="A417" s="11"/>
      <c r="B417" s="196" t="s">
        <v>974</v>
      </c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7"/>
      <c r="O417" s="22"/>
      <c r="P417" s="25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</row>
    <row r="418" spans="1:68" ht="16.5" customHeight="1" x14ac:dyDescent="0.25">
      <c r="A418" s="11"/>
      <c r="B418" s="199" t="s">
        <v>865</v>
      </c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1"/>
      <c r="O418" s="22"/>
      <c r="P418" s="25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</row>
    <row r="419" spans="1:68" ht="16.5" customHeight="1" x14ac:dyDescent="0.25">
      <c r="A419" s="11"/>
      <c r="B419" s="32">
        <f t="shared" ref="B419:N419" si="91">IFERROR(VLOOKUP($B$418,$131:$202,MATCH($P419&amp;"/"&amp;B$315,$129:$129,0),FALSE),"")</f>
        <v>99910</v>
      </c>
      <c r="C419" s="32">
        <f t="shared" si="91"/>
        <v>110624</v>
      </c>
      <c r="D419" s="32">
        <f t="shared" si="91"/>
        <v>105667</v>
      </c>
      <c r="E419" s="32">
        <f t="shared" si="91"/>
        <v>133658</v>
      </c>
      <c r="F419" s="32">
        <f t="shared" si="91"/>
        <v>175482</v>
      </c>
      <c r="G419" s="32">
        <f t="shared" si="91"/>
        <v>194314</v>
      </c>
      <c r="H419" s="32">
        <f t="shared" si="91"/>
        <v>223641</v>
      </c>
      <c r="I419" s="32">
        <f t="shared" si="91"/>
        <v>231385</v>
      </c>
      <c r="J419" s="32">
        <f t="shared" si="91"/>
        <v>214978</v>
      </c>
      <c r="K419" s="32">
        <f t="shared" si="91"/>
        <v>190623</v>
      </c>
      <c r="L419" s="32">
        <f t="shared" si="91"/>
        <v>186012</v>
      </c>
      <c r="M419" s="32">
        <f t="shared" si="91"/>
        <v>199301</v>
      </c>
      <c r="N419" s="32">
        <f t="shared" si="91"/>
        <v>219939</v>
      </c>
      <c r="O419" s="22"/>
      <c r="P419" s="25" t="s">
        <v>963</v>
      </c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</row>
    <row r="420" spans="1:68" ht="16.5" customHeight="1" x14ac:dyDescent="0.25">
      <c r="A420" s="11"/>
      <c r="B420" s="23">
        <f t="shared" ref="B420:N420" si="92">IFERROR(VLOOKUP($B$418,$131:$202,MATCH($P420&amp;"/"&amp;B$315,$129:$129,0),FALSE),"")</f>
        <v>100243</v>
      </c>
      <c r="C420" s="23">
        <f t="shared" si="92"/>
        <v>99916</v>
      </c>
      <c r="D420" s="23">
        <f t="shared" si="92"/>
        <v>109581</v>
      </c>
      <c r="E420" s="23">
        <f t="shared" si="92"/>
        <v>151527</v>
      </c>
      <c r="F420" s="23">
        <f t="shared" si="92"/>
        <v>182074</v>
      </c>
      <c r="G420" s="23">
        <f t="shared" si="92"/>
        <v>205763</v>
      </c>
      <c r="H420" s="23">
        <f t="shared" si="92"/>
        <v>229053</v>
      </c>
      <c r="I420" s="23">
        <f t="shared" si="92"/>
        <v>231456</v>
      </c>
      <c r="J420" s="23">
        <f t="shared" si="92"/>
        <v>215048</v>
      </c>
      <c r="K420" s="23">
        <f t="shared" si="92"/>
        <v>195757</v>
      </c>
      <c r="L420" s="23">
        <f t="shared" si="92"/>
        <v>190877</v>
      </c>
      <c r="M420" s="23">
        <f t="shared" si="92"/>
        <v>210559</v>
      </c>
      <c r="N420" s="23">
        <f t="shared" si="92"/>
        <v>234068</v>
      </c>
      <c r="O420" s="22"/>
      <c r="P420" s="25" t="s">
        <v>964</v>
      </c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</row>
    <row r="421" spans="1:68" ht="16.5" customHeight="1" x14ac:dyDescent="0.25">
      <c r="A421" s="11"/>
      <c r="B421" s="23">
        <f t="shared" ref="B421:N421" si="93">IFERROR(VLOOKUP($B$418,$131:$202,MATCH($P421&amp;"/"&amp;B$315,$129:$129,0),FALSE),"")</f>
        <v>114923</v>
      </c>
      <c r="C421" s="23">
        <f t="shared" si="93"/>
        <v>102085</v>
      </c>
      <c r="D421" s="23">
        <f t="shared" si="93"/>
        <v>117324</v>
      </c>
      <c r="E421" s="23">
        <f t="shared" si="93"/>
        <v>164525</v>
      </c>
      <c r="F421" s="23">
        <f t="shared" si="93"/>
        <v>184192</v>
      </c>
      <c r="G421" s="23">
        <f t="shared" si="93"/>
        <v>220277</v>
      </c>
      <c r="H421" s="23">
        <f t="shared" si="93"/>
        <v>236571</v>
      </c>
      <c r="I421" s="23">
        <f t="shared" si="93"/>
        <v>224570</v>
      </c>
      <c r="J421" s="23">
        <f t="shared" si="93"/>
        <v>204438</v>
      </c>
      <c r="K421" s="23">
        <f t="shared" si="93"/>
        <v>195210</v>
      </c>
      <c r="L421" s="23">
        <f t="shared" si="93"/>
        <v>191121</v>
      </c>
      <c r="M421" s="23">
        <f t="shared" si="93"/>
        <v>222841</v>
      </c>
      <c r="N421" s="23" t="str">
        <f t="shared" si="93"/>
        <v/>
      </c>
      <c r="O421" s="22"/>
      <c r="P421" s="25" t="s">
        <v>965</v>
      </c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</row>
    <row r="422" spans="1:68" ht="16.5" customHeight="1" x14ac:dyDescent="0.25">
      <c r="A422" s="11"/>
      <c r="B422" s="35">
        <f t="shared" ref="B422:N422" si="94">IFERROR(VLOOKUP($B$418,$131:$202,MATCH($P422&amp;"/"&amp;B$315,$129:$129,0),FALSE),"")</f>
        <v>133508.16</v>
      </c>
      <c r="C422" s="35">
        <f t="shared" si="94"/>
        <v>106399.65</v>
      </c>
      <c r="D422" s="35">
        <f t="shared" si="94"/>
        <v>126850.92</v>
      </c>
      <c r="E422" s="35">
        <f t="shared" si="94"/>
        <v>174647.6</v>
      </c>
      <c r="F422" s="35">
        <f t="shared" si="94"/>
        <v>191092.23199999999</v>
      </c>
      <c r="G422" s="35">
        <f t="shared" si="94"/>
        <v>228604.307</v>
      </c>
      <c r="H422" s="35">
        <f t="shared" si="94"/>
        <v>237035.63</v>
      </c>
      <c r="I422" s="35">
        <f t="shared" si="94"/>
        <v>216569.91</v>
      </c>
      <c r="J422" s="35">
        <f t="shared" si="94"/>
        <v>196162.13</v>
      </c>
      <c r="K422" s="35">
        <f t="shared" si="94"/>
        <v>190359.59</v>
      </c>
      <c r="L422" s="35">
        <f t="shared" si="94"/>
        <v>196053.61</v>
      </c>
      <c r="M422" s="35">
        <f t="shared" si="94"/>
        <v>226020.38399999999</v>
      </c>
      <c r="N422" s="35" t="str">
        <f t="shared" si="94"/>
        <v/>
      </c>
      <c r="O422" s="22"/>
      <c r="P422" s="25" t="s">
        <v>971</v>
      </c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</row>
    <row r="423" spans="1:68" ht="16.5" customHeight="1" x14ac:dyDescent="0.25">
      <c r="A423" s="11"/>
      <c r="B423" s="35">
        <f t="shared" ref="B423:M423" si="95">SUM(B419:B422)</f>
        <v>448584.16000000003</v>
      </c>
      <c r="C423" s="35">
        <f t="shared" si="95"/>
        <v>419024.65</v>
      </c>
      <c r="D423" s="35">
        <f t="shared" si="95"/>
        <v>459422.92</v>
      </c>
      <c r="E423" s="35">
        <f t="shared" si="95"/>
        <v>624357.6</v>
      </c>
      <c r="F423" s="35">
        <f t="shared" si="95"/>
        <v>732840.23199999996</v>
      </c>
      <c r="G423" s="35">
        <f t="shared" si="95"/>
        <v>848958.30700000003</v>
      </c>
      <c r="H423" s="35">
        <f t="shared" si="95"/>
        <v>926300.63</v>
      </c>
      <c r="I423" s="35">
        <f t="shared" si="95"/>
        <v>903980.91</v>
      </c>
      <c r="J423" s="35">
        <f t="shared" si="95"/>
        <v>830626.13</v>
      </c>
      <c r="K423" s="35">
        <f t="shared" si="95"/>
        <v>771949.59</v>
      </c>
      <c r="L423" s="35">
        <f t="shared" si="95"/>
        <v>764063.61</v>
      </c>
      <c r="M423" s="35">
        <f t="shared" si="95"/>
        <v>858721.38399999996</v>
      </c>
      <c r="N423" s="35">
        <f>IF(N420="",N419*4,IF(N421="",(N420+N419)*2,IF(N422="",((N421+N420+N419)/3)*4,SUM(N419:N422))))</f>
        <v>908014</v>
      </c>
      <c r="O423" s="22">
        <f t="shared" ref="O423:O424" si="96">RATE(M$315-I$315,,-I423,M423)</f>
        <v>-1.2758837704638707E-2</v>
      </c>
      <c r="P423" s="25" t="s">
        <v>966</v>
      </c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</row>
    <row r="424" spans="1:68" ht="16.5" customHeight="1" x14ac:dyDescent="0.25">
      <c r="A424" s="11"/>
      <c r="B424" s="39">
        <f t="shared" ref="B424:N424" si="97">B423/B$396</f>
        <v>0.44703320066196339</v>
      </c>
      <c r="C424" s="40">
        <f t="shared" si="97"/>
        <v>0.39988169351482061</v>
      </c>
      <c r="D424" s="40">
        <f t="shared" si="97"/>
        <v>0.3890087463584006</v>
      </c>
      <c r="E424" s="40">
        <f t="shared" si="97"/>
        <v>0.43154272319793935</v>
      </c>
      <c r="F424" s="40">
        <f t="shared" si="97"/>
        <v>0.43140456819559031</v>
      </c>
      <c r="G424" s="40">
        <f t="shared" si="97"/>
        <v>0.40754738094711895</v>
      </c>
      <c r="H424" s="40">
        <f t="shared" si="97"/>
        <v>0.40173355261213395</v>
      </c>
      <c r="I424" s="40">
        <f t="shared" si="97"/>
        <v>0.39120852191673666</v>
      </c>
      <c r="J424" s="40">
        <f t="shared" si="97"/>
        <v>0.34587942538667538</v>
      </c>
      <c r="K424" s="40">
        <f t="shared" si="97"/>
        <v>0.30712580750666635</v>
      </c>
      <c r="L424" s="40">
        <f t="shared" si="97"/>
        <v>0.29032768681974574</v>
      </c>
      <c r="M424" s="40">
        <f t="shared" si="97"/>
        <v>0.29602740236360675</v>
      </c>
      <c r="N424" s="41">
        <f t="shared" si="97"/>
        <v>0.29308699772506025</v>
      </c>
      <c r="O424" s="22">
        <f t="shared" si="96"/>
        <v>-6.7323784333654463E-2</v>
      </c>
      <c r="P424" s="27" t="s">
        <v>967</v>
      </c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</row>
    <row r="425" spans="1:68" ht="16.5" customHeight="1" x14ac:dyDescent="0.25">
      <c r="A425" s="28"/>
      <c r="B425" s="36"/>
      <c r="C425" s="26">
        <f t="shared" ref="C425:N425" si="98">C423/B423-1</f>
        <v>-6.5895126568891849E-2</v>
      </c>
      <c r="D425" s="26">
        <f t="shared" si="98"/>
        <v>9.6410246986662784E-2</v>
      </c>
      <c r="E425" s="26">
        <f t="shared" si="98"/>
        <v>0.35900403053465424</v>
      </c>
      <c r="F425" s="26">
        <f t="shared" si="98"/>
        <v>0.17375079922147174</v>
      </c>
      <c r="G425" s="26">
        <f t="shared" si="98"/>
        <v>0.1584493726321512</v>
      </c>
      <c r="H425" s="26">
        <f t="shared" si="98"/>
        <v>9.1102616420949856E-2</v>
      </c>
      <c r="I425" s="26">
        <f t="shared" si="98"/>
        <v>-2.4095546604561813E-2</v>
      </c>
      <c r="J425" s="26">
        <f t="shared" si="98"/>
        <v>-8.1146381730561101E-2</v>
      </c>
      <c r="K425" s="26">
        <f t="shared" si="98"/>
        <v>-7.0641336554148615E-2</v>
      </c>
      <c r="L425" s="26">
        <f t="shared" si="98"/>
        <v>-1.0215667061886702E-2</v>
      </c>
      <c r="M425" s="26">
        <f t="shared" si="98"/>
        <v>0.1238872951952259</v>
      </c>
      <c r="N425" s="26">
        <f t="shared" si="98"/>
        <v>5.7402339010577119E-2</v>
      </c>
      <c r="O425" s="33"/>
      <c r="P425" s="27" t="s">
        <v>972</v>
      </c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</row>
    <row r="426" spans="1:68" ht="16.5" customHeight="1" x14ac:dyDescent="0.25">
      <c r="A426" s="11"/>
      <c r="B426" s="197" t="s">
        <v>975</v>
      </c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4"/>
      <c r="O426" s="22"/>
      <c r="P426" s="25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</row>
    <row r="427" spans="1:68" ht="16.5" customHeight="1" x14ac:dyDescent="0.25">
      <c r="A427" s="11"/>
      <c r="B427" s="32">
        <f t="shared" ref="B427:N427" si="99">IFERROR(B392-B419,"")</f>
        <v>124120</v>
      </c>
      <c r="C427" s="32">
        <f t="shared" si="99"/>
        <v>130567</v>
      </c>
      <c r="D427" s="32">
        <f t="shared" si="99"/>
        <v>149585</v>
      </c>
      <c r="E427" s="32">
        <f t="shared" si="99"/>
        <v>195635</v>
      </c>
      <c r="F427" s="32">
        <f t="shared" si="99"/>
        <v>212676</v>
      </c>
      <c r="G427" s="32">
        <f t="shared" si="99"/>
        <v>278214</v>
      </c>
      <c r="H427" s="32">
        <f t="shared" si="99"/>
        <v>337730</v>
      </c>
      <c r="I427" s="32">
        <f t="shared" si="99"/>
        <v>338893</v>
      </c>
      <c r="J427" s="32">
        <f t="shared" si="99"/>
        <v>373231</v>
      </c>
      <c r="K427" s="32">
        <f t="shared" si="99"/>
        <v>417656</v>
      </c>
      <c r="L427" s="32">
        <f t="shared" si="99"/>
        <v>450741</v>
      </c>
      <c r="M427" s="32">
        <f t="shared" si="99"/>
        <v>475956</v>
      </c>
      <c r="N427" s="32">
        <f t="shared" si="99"/>
        <v>566146</v>
      </c>
      <c r="O427" s="22"/>
      <c r="P427" s="25" t="s">
        <v>963</v>
      </c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</row>
    <row r="428" spans="1:68" ht="16.5" customHeight="1" x14ac:dyDescent="0.25">
      <c r="A428" s="11"/>
      <c r="B428" s="23">
        <f t="shared" ref="B428:N428" si="100">IFERROR(B393-B420,"")</f>
        <v>142589</v>
      </c>
      <c r="C428" s="23">
        <f t="shared" si="100"/>
        <v>159871</v>
      </c>
      <c r="D428" s="23">
        <f t="shared" si="100"/>
        <v>162227</v>
      </c>
      <c r="E428" s="23">
        <f t="shared" si="100"/>
        <v>208443</v>
      </c>
      <c r="F428" s="23">
        <f t="shared" si="100"/>
        <v>229825</v>
      </c>
      <c r="G428" s="23">
        <f t="shared" si="100"/>
        <v>300050</v>
      </c>
      <c r="H428" s="23">
        <f t="shared" si="100"/>
        <v>348451</v>
      </c>
      <c r="I428" s="23">
        <f t="shared" si="100"/>
        <v>347085</v>
      </c>
      <c r="J428" s="23">
        <f t="shared" si="100"/>
        <v>378683</v>
      </c>
      <c r="K428" s="23">
        <f t="shared" si="100"/>
        <v>426409</v>
      </c>
      <c r="L428" s="23">
        <f t="shared" si="100"/>
        <v>462307</v>
      </c>
      <c r="M428" s="23">
        <f t="shared" si="100"/>
        <v>492165</v>
      </c>
      <c r="N428" s="23">
        <f t="shared" si="100"/>
        <v>528899</v>
      </c>
      <c r="O428" s="22"/>
      <c r="P428" s="25" t="s">
        <v>964</v>
      </c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</row>
    <row r="429" spans="1:68" ht="16.5" customHeight="1" x14ac:dyDescent="0.25">
      <c r="A429" s="11"/>
      <c r="B429" s="23">
        <f t="shared" ref="B429:N429" si="101">IFERROR(B394-B421,"")</f>
        <v>115931</v>
      </c>
      <c r="C429" s="23">
        <f t="shared" si="101"/>
        <v>144535</v>
      </c>
      <c r="D429" s="23">
        <f t="shared" si="101"/>
        <v>170160</v>
      </c>
      <c r="E429" s="23">
        <f t="shared" si="101"/>
        <v>210364</v>
      </c>
      <c r="F429" s="23">
        <f t="shared" si="101"/>
        <v>253798</v>
      </c>
      <c r="G429" s="23">
        <f t="shared" si="101"/>
        <v>322739</v>
      </c>
      <c r="H429" s="23">
        <f t="shared" si="101"/>
        <v>348645</v>
      </c>
      <c r="I429" s="23">
        <f t="shared" si="101"/>
        <v>368406</v>
      </c>
      <c r="J429" s="23">
        <f t="shared" si="101"/>
        <v>403288</v>
      </c>
      <c r="K429" s="23">
        <f t="shared" si="101"/>
        <v>441723</v>
      </c>
      <c r="L429" s="23">
        <f t="shared" si="101"/>
        <v>475823</v>
      </c>
      <c r="M429" s="23">
        <f t="shared" si="101"/>
        <v>513356</v>
      </c>
      <c r="N429" s="23" t="str">
        <f t="shared" si="101"/>
        <v/>
      </c>
      <c r="O429" s="22"/>
      <c r="P429" s="25" t="s">
        <v>965</v>
      </c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</row>
    <row r="430" spans="1:68" ht="16.5" customHeight="1" x14ac:dyDescent="0.25">
      <c r="A430" s="11"/>
      <c r="B430" s="35">
        <f t="shared" ref="B430:N430" si="102">IFERROR(B395-B422,"")</f>
        <v>172245.29</v>
      </c>
      <c r="C430" s="35">
        <f t="shared" si="102"/>
        <v>193873.9</v>
      </c>
      <c r="D430" s="35">
        <f t="shared" si="102"/>
        <v>239614.31</v>
      </c>
      <c r="E430" s="35">
        <f t="shared" si="102"/>
        <v>208004.08</v>
      </c>
      <c r="F430" s="35">
        <f t="shared" si="102"/>
        <v>269591.57900000003</v>
      </c>
      <c r="G430" s="35">
        <f t="shared" si="102"/>
        <v>333129.75599999994</v>
      </c>
      <c r="H430" s="35">
        <f t="shared" si="102"/>
        <v>344632.05999999994</v>
      </c>
      <c r="I430" s="35">
        <f t="shared" si="102"/>
        <v>352374.4</v>
      </c>
      <c r="J430" s="35">
        <f t="shared" si="102"/>
        <v>415662.30000000005</v>
      </c>
      <c r="K430" s="35">
        <f t="shared" si="102"/>
        <v>455726.18000000005</v>
      </c>
      <c r="L430" s="35">
        <f t="shared" si="102"/>
        <v>478793.76</v>
      </c>
      <c r="M430" s="35">
        <f t="shared" si="102"/>
        <v>560618.8280000001</v>
      </c>
      <c r="N430" s="35" t="str">
        <f t="shared" si="102"/>
        <v/>
      </c>
      <c r="O430" s="22"/>
      <c r="P430" s="25" t="s">
        <v>971</v>
      </c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</row>
    <row r="431" spans="1:68" ht="16.5" customHeight="1" x14ac:dyDescent="0.25">
      <c r="A431" s="11"/>
      <c r="B431" s="32">
        <f t="shared" ref="B431:N431" si="103">IFERROR(B396-B423,"")</f>
        <v>554885.28999999992</v>
      </c>
      <c r="C431" s="32">
        <f t="shared" si="103"/>
        <v>628846.9</v>
      </c>
      <c r="D431" s="32">
        <f t="shared" si="103"/>
        <v>721586.31</v>
      </c>
      <c r="E431" s="32">
        <f t="shared" si="103"/>
        <v>822446.07999999996</v>
      </c>
      <c r="F431" s="32">
        <f t="shared" si="103"/>
        <v>965890.57900000003</v>
      </c>
      <c r="G431" s="32">
        <f t="shared" si="103"/>
        <v>1234132.7560000001</v>
      </c>
      <c r="H431" s="32">
        <f t="shared" si="103"/>
        <v>1379458.06</v>
      </c>
      <c r="I431" s="32">
        <f t="shared" si="103"/>
        <v>1406758.4</v>
      </c>
      <c r="J431" s="32">
        <f t="shared" si="103"/>
        <v>1570864.3000000003</v>
      </c>
      <c r="K431" s="32">
        <f t="shared" si="103"/>
        <v>1741514.1800000002</v>
      </c>
      <c r="L431" s="32">
        <f t="shared" si="103"/>
        <v>1867664.7600000002</v>
      </c>
      <c r="M431" s="32">
        <f t="shared" si="103"/>
        <v>2042095.8280000002</v>
      </c>
      <c r="N431" s="32">
        <f t="shared" si="103"/>
        <v>2190090</v>
      </c>
      <c r="O431" s="22">
        <f t="shared" ref="O431:O432" si="104">RATE(M$315-I$315,,-I431,M431)</f>
        <v>9.7650678640981453E-2</v>
      </c>
      <c r="P431" s="25" t="s">
        <v>966</v>
      </c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</row>
    <row r="432" spans="1:68" ht="16.5" customHeight="1" x14ac:dyDescent="0.25">
      <c r="A432" s="11"/>
      <c r="B432" s="26">
        <f t="shared" ref="B432:N432" si="105">B431/B$396</f>
        <v>0.55296679933803661</v>
      </c>
      <c r="C432" s="26">
        <f t="shared" si="105"/>
        <v>0.60011830648517939</v>
      </c>
      <c r="D432" s="26">
        <f t="shared" si="105"/>
        <v>0.61099125364159945</v>
      </c>
      <c r="E432" s="26">
        <f t="shared" si="105"/>
        <v>0.56845727680206071</v>
      </c>
      <c r="F432" s="26">
        <f t="shared" si="105"/>
        <v>0.56859543180440963</v>
      </c>
      <c r="G432" s="26">
        <f t="shared" si="105"/>
        <v>0.59245261905288105</v>
      </c>
      <c r="H432" s="26">
        <f t="shared" si="105"/>
        <v>0.59826644738786616</v>
      </c>
      <c r="I432" s="26">
        <f t="shared" si="105"/>
        <v>0.60879147808326328</v>
      </c>
      <c r="J432" s="26">
        <f t="shared" si="105"/>
        <v>0.65412057461332473</v>
      </c>
      <c r="K432" s="26">
        <f t="shared" si="105"/>
        <v>0.69287419249333371</v>
      </c>
      <c r="L432" s="26">
        <f t="shared" si="105"/>
        <v>0.70967231318025426</v>
      </c>
      <c r="M432" s="26">
        <f t="shared" si="105"/>
        <v>0.70397259763639319</v>
      </c>
      <c r="N432" s="26">
        <f t="shared" si="105"/>
        <v>0.70691300227493981</v>
      </c>
      <c r="O432" s="22">
        <f t="shared" si="104"/>
        <v>3.6983383774429175E-2</v>
      </c>
      <c r="P432" s="40" t="s">
        <v>976</v>
      </c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</row>
    <row r="433" spans="1:68" ht="16.5" customHeight="1" x14ac:dyDescent="0.25">
      <c r="A433" s="28"/>
      <c r="B433" s="36"/>
      <c r="C433" s="26">
        <f t="shared" ref="C433:N433" si="106">C431/B431-1</f>
        <v>0.1332917115175285</v>
      </c>
      <c r="D433" s="26">
        <f t="shared" si="106"/>
        <v>0.14747533938705915</v>
      </c>
      <c r="E433" s="26">
        <f t="shared" si="106"/>
        <v>0.13977506031121889</v>
      </c>
      <c r="F433" s="26">
        <f t="shared" si="106"/>
        <v>0.1744120404829459</v>
      </c>
      <c r="G433" s="26">
        <f t="shared" si="106"/>
        <v>0.27771487043357945</v>
      </c>
      <c r="H433" s="26">
        <f t="shared" si="106"/>
        <v>0.11775500106732451</v>
      </c>
      <c r="I433" s="26">
        <f t="shared" si="106"/>
        <v>1.9790627052481691E-2</v>
      </c>
      <c r="J433" s="26">
        <f t="shared" si="106"/>
        <v>0.11665535460815479</v>
      </c>
      <c r="K433" s="26">
        <f t="shared" si="106"/>
        <v>0.10863438681495263</v>
      </c>
      <c r="L433" s="26">
        <f t="shared" si="106"/>
        <v>7.2437297065246931E-2</v>
      </c>
      <c r="M433" s="26">
        <f t="shared" si="106"/>
        <v>9.3395277212383609E-2</v>
      </c>
      <c r="N433" s="26">
        <f t="shared" si="106"/>
        <v>7.2471707728301471E-2</v>
      </c>
      <c r="O433" s="33"/>
      <c r="P433" s="27" t="s">
        <v>972</v>
      </c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</row>
    <row r="434" spans="1:68" ht="16.5" customHeight="1" x14ac:dyDescent="0.25">
      <c r="A434" s="11"/>
      <c r="B434" s="194" t="s">
        <v>977</v>
      </c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4"/>
      <c r="O434" s="22"/>
      <c r="P434" s="15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</row>
    <row r="435" spans="1:68" ht="16.5" customHeight="1" x14ac:dyDescent="0.25">
      <c r="A435" s="11"/>
      <c r="B435" s="194" t="s">
        <v>978</v>
      </c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4"/>
      <c r="O435" s="22"/>
      <c r="P435" s="15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</row>
    <row r="436" spans="1:68" ht="16.5" customHeight="1" x14ac:dyDescent="0.25">
      <c r="A436" s="11"/>
      <c r="B436" s="32" t="str">
        <f t="shared" ref="B436:N436" si="107">IFERROR(VLOOKUP($B$435,$131:$202,MATCH($P436&amp;"/"&amp;B$315,$129:$129,0),FALSE),"")</f>
        <v/>
      </c>
      <c r="C436" s="32" t="str">
        <f t="shared" si="107"/>
        <v/>
      </c>
      <c r="D436" s="32" t="str">
        <f t="shared" si="107"/>
        <v/>
      </c>
      <c r="E436" s="32" t="str">
        <f t="shared" si="107"/>
        <v/>
      </c>
      <c r="F436" s="32" t="str">
        <f t="shared" si="107"/>
        <v/>
      </c>
      <c r="G436" s="32" t="str">
        <f t="shared" si="107"/>
        <v/>
      </c>
      <c r="H436" s="32" t="str">
        <f t="shared" si="107"/>
        <v/>
      </c>
      <c r="I436" s="32" t="str">
        <f t="shared" si="107"/>
        <v/>
      </c>
      <c r="J436" s="32" t="str">
        <f t="shared" si="107"/>
        <v/>
      </c>
      <c r="K436" s="32" t="str">
        <f t="shared" si="107"/>
        <v/>
      </c>
      <c r="L436" s="32" t="str">
        <f t="shared" si="107"/>
        <v/>
      </c>
      <c r="M436" s="32" t="str">
        <f t="shared" si="107"/>
        <v/>
      </c>
      <c r="N436" s="32" t="str">
        <f t="shared" si="107"/>
        <v/>
      </c>
      <c r="O436" s="22"/>
      <c r="P436" s="25" t="s">
        <v>963</v>
      </c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</row>
    <row r="437" spans="1:68" ht="16.5" customHeight="1" x14ac:dyDescent="0.25">
      <c r="A437" s="11"/>
      <c r="B437" s="23" t="str">
        <f t="shared" ref="B437:N437" si="108">IFERROR(VLOOKUP($B$435,$131:$202,MATCH($P437&amp;"/"&amp;B$315,$129:$129,0),FALSE),"")</f>
        <v/>
      </c>
      <c r="C437" s="23" t="str">
        <f t="shared" si="108"/>
        <v/>
      </c>
      <c r="D437" s="23" t="str">
        <f t="shared" si="108"/>
        <v/>
      </c>
      <c r="E437" s="23" t="str">
        <f t="shared" si="108"/>
        <v/>
      </c>
      <c r="F437" s="23" t="str">
        <f t="shared" si="108"/>
        <v/>
      </c>
      <c r="G437" s="23" t="str">
        <f t="shared" si="108"/>
        <v/>
      </c>
      <c r="H437" s="23" t="str">
        <f t="shared" si="108"/>
        <v/>
      </c>
      <c r="I437" s="23" t="str">
        <f t="shared" si="108"/>
        <v/>
      </c>
      <c r="J437" s="23" t="str">
        <f t="shared" si="108"/>
        <v/>
      </c>
      <c r="K437" s="23" t="str">
        <f t="shared" si="108"/>
        <v/>
      </c>
      <c r="L437" s="23" t="str">
        <f t="shared" si="108"/>
        <v/>
      </c>
      <c r="M437" s="23" t="str">
        <f t="shared" si="108"/>
        <v/>
      </c>
      <c r="N437" s="23" t="str">
        <f t="shared" si="108"/>
        <v/>
      </c>
      <c r="O437" s="22"/>
      <c r="P437" s="25" t="s">
        <v>964</v>
      </c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</row>
    <row r="438" spans="1:68" ht="16.5" customHeight="1" x14ac:dyDescent="0.25">
      <c r="A438" s="11"/>
      <c r="B438" s="23" t="str">
        <f t="shared" ref="B438:N438" si="109">IFERROR(VLOOKUP($B$435,$131:$202,MATCH($P438&amp;"/"&amp;B$315,$129:$129,0),FALSE),"")</f>
        <v/>
      </c>
      <c r="C438" s="23" t="str">
        <f t="shared" si="109"/>
        <v/>
      </c>
      <c r="D438" s="23" t="str">
        <f t="shared" si="109"/>
        <v/>
      </c>
      <c r="E438" s="23" t="str">
        <f t="shared" si="109"/>
        <v/>
      </c>
      <c r="F438" s="23" t="str">
        <f t="shared" si="109"/>
        <v/>
      </c>
      <c r="G438" s="23" t="str">
        <f t="shared" si="109"/>
        <v/>
      </c>
      <c r="H438" s="23" t="str">
        <f t="shared" si="109"/>
        <v/>
      </c>
      <c r="I438" s="23" t="str">
        <f t="shared" si="109"/>
        <v/>
      </c>
      <c r="J438" s="23" t="str">
        <f t="shared" si="109"/>
        <v/>
      </c>
      <c r="K438" s="23" t="str">
        <f t="shared" si="109"/>
        <v/>
      </c>
      <c r="L438" s="23" t="str">
        <f t="shared" si="109"/>
        <v/>
      </c>
      <c r="M438" s="23" t="str">
        <f t="shared" si="109"/>
        <v/>
      </c>
      <c r="N438" s="23" t="str">
        <f t="shared" si="109"/>
        <v/>
      </c>
      <c r="O438" s="22"/>
      <c r="P438" s="25" t="s">
        <v>965</v>
      </c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</row>
    <row r="439" spans="1:68" ht="16.5" customHeight="1" x14ac:dyDescent="0.25">
      <c r="A439" s="11"/>
      <c r="B439" s="35" t="str">
        <f t="shared" ref="B439:N439" si="110">IFERROR(VLOOKUP($B$435,$131:$202,MATCH($P439&amp;"/"&amp;B$315,$129:$129,0),FALSE),"")</f>
        <v/>
      </c>
      <c r="C439" s="35" t="str">
        <f t="shared" si="110"/>
        <v/>
      </c>
      <c r="D439" s="35" t="str">
        <f t="shared" si="110"/>
        <v/>
      </c>
      <c r="E439" s="35" t="str">
        <f t="shared" si="110"/>
        <v/>
      </c>
      <c r="F439" s="35" t="str">
        <f t="shared" si="110"/>
        <v/>
      </c>
      <c r="G439" s="35" t="str">
        <f t="shared" si="110"/>
        <v/>
      </c>
      <c r="H439" s="35" t="str">
        <f t="shared" si="110"/>
        <v/>
      </c>
      <c r="I439" s="35" t="str">
        <f t="shared" si="110"/>
        <v/>
      </c>
      <c r="J439" s="35" t="str">
        <f t="shared" si="110"/>
        <v/>
      </c>
      <c r="K439" s="35" t="str">
        <f t="shared" si="110"/>
        <v/>
      </c>
      <c r="L439" s="35" t="str">
        <f t="shared" si="110"/>
        <v/>
      </c>
      <c r="M439" s="35" t="str">
        <f t="shared" si="110"/>
        <v/>
      </c>
      <c r="N439" s="35" t="str">
        <f t="shared" si="110"/>
        <v/>
      </c>
      <c r="O439" s="22"/>
      <c r="P439" s="25" t="s">
        <v>971</v>
      </c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</row>
    <row r="440" spans="1:68" ht="16.5" customHeight="1" x14ac:dyDescent="0.25">
      <c r="A440" s="11"/>
      <c r="B440" s="35">
        <f t="shared" ref="B440:M440" si="111">SUM(B436:B439)</f>
        <v>0</v>
      </c>
      <c r="C440" s="35">
        <f t="shared" si="111"/>
        <v>0</v>
      </c>
      <c r="D440" s="35">
        <f t="shared" si="111"/>
        <v>0</v>
      </c>
      <c r="E440" s="35">
        <f t="shared" si="111"/>
        <v>0</v>
      </c>
      <c r="F440" s="35">
        <f t="shared" si="111"/>
        <v>0</v>
      </c>
      <c r="G440" s="35">
        <f t="shared" si="111"/>
        <v>0</v>
      </c>
      <c r="H440" s="35">
        <f t="shared" si="111"/>
        <v>0</v>
      </c>
      <c r="I440" s="35">
        <f t="shared" si="111"/>
        <v>0</v>
      </c>
      <c r="J440" s="35">
        <f t="shared" si="111"/>
        <v>0</v>
      </c>
      <c r="K440" s="35">
        <f t="shared" si="111"/>
        <v>0</v>
      </c>
      <c r="L440" s="35">
        <f t="shared" si="111"/>
        <v>0</v>
      </c>
      <c r="M440" s="35">
        <f t="shared" si="111"/>
        <v>0</v>
      </c>
      <c r="N440" s="35" t="e">
        <f>IF(N437="",N436*4,IF(N438="",(N437+N436)*2,IF(N439="",((N438+N437+N436)/3)*4,SUM(N436:N439))))</f>
        <v>#VALUE!</v>
      </c>
      <c r="O440" s="22" t="e">
        <f t="shared" ref="O440:O441" si="112">RATE(M$315-I$315,,-I440,M440)</f>
        <v>#NUM!</v>
      </c>
      <c r="P440" s="25" t="s">
        <v>966</v>
      </c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</row>
    <row r="441" spans="1:68" ht="16.5" customHeight="1" x14ac:dyDescent="0.25">
      <c r="A441" s="11"/>
      <c r="B441" s="39">
        <f t="shared" ref="B441:N441" si="113">+B440/(B$396+B$410)</f>
        <v>0</v>
      </c>
      <c r="C441" s="26">
        <f t="shared" si="113"/>
        <v>0</v>
      </c>
      <c r="D441" s="26">
        <f t="shared" si="113"/>
        <v>0</v>
      </c>
      <c r="E441" s="26">
        <f t="shared" si="113"/>
        <v>0</v>
      </c>
      <c r="F441" s="26">
        <f t="shared" si="113"/>
        <v>0</v>
      </c>
      <c r="G441" s="26">
        <f t="shared" si="113"/>
        <v>0</v>
      </c>
      <c r="H441" s="26">
        <f t="shared" si="113"/>
        <v>0</v>
      </c>
      <c r="I441" s="26">
        <f t="shared" si="113"/>
        <v>0</v>
      </c>
      <c r="J441" s="26">
        <f t="shared" si="113"/>
        <v>0</v>
      </c>
      <c r="K441" s="26">
        <f t="shared" si="113"/>
        <v>0</v>
      </c>
      <c r="L441" s="26">
        <f t="shared" si="113"/>
        <v>0</v>
      </c>
      <c r="M441" s="26">
        <f t="shared" si="113"/>
        <v>0</v>
      </c>
      <c r="N441" s="26" t="e">
        <f t="shared" si="113"/>
        <v>#VALUE!</v>
      </c>
      <c r="O441" s="22" t="e">
        <f t="shared" si="112"/>
        <v>#NUM!</v>
      </c>
      <c r="P441" s="27" t="s">
        <v>967</v>
      </c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</row>
    <row r="442" spans="1:68" ht="16.5" customHeight="1" x14ac:dyDescent="0.25">
      <c r="A442" s="28"/>
      <c r="B442" s="36"/>
      <c r="C442" s="26" t="e">
        <f t="shared" ref="C442:N442" si="114">C440/B440-1</f>
        <v>#DIV/0!</v>
      </c>
      <c r="D442" s="26" t="e">
        <f t="shared" si="114"/>
        <v>#DIV/0!</v>
      </c>
      <c r="E442" s="26" t="e">
        <f t="shared" si="114"/>
        <v>#DIV/0!</v>
      </c>
      <c r="F442" s="26" t="e">
        <f t="shared" si="114"/>
        <v>#DIV/0!</v>
      </c>
      <c r="G442" s="26" t="e">
        <f t="shared" si="114"/>
        <v>#DIV/0!</v>
      </c>
      <c r="H442" s="26" t="e">
        <f t="shared" si="114"/>
        <v>#DIV/0!</v>
      </c>
      <c r="I442" s="26" t="e">
        <f t="shared" si="114"/>
        <v>#DIV/0!</v>
      </c>
      <c r="J442" s="26" t="e">
        <f t="shared" si="114"/>
        <v>#DIV/0!</v>
      </c>
      <c r="K442" s="26" t="e">
        <f t="shared" si="114"/>
        <v>#DIV/0!</v>
      </c>
      <c r="L442" s="26" t="e">
        <f t="shared" si="114"/>
        <v>#DIV/0!</v>
      </c>
      <c r="M442" s="26" t="e">
        <f t="shared" si="114"/>
        <v>#DIV/0!</v>
      </c>
      <c r="N442" s="26" t="e">
        <f t="shared" si="114"/>
        <v>#VALUE!</v>
      </c>
      <c r="O442" s="33"/>
      <c r="P442" s="27" t="s">
        <v>972</v>
      </c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</row>
    <row r="443" spans="1:68" ht="16.5" customHeight="1" x14ac:dyDescent="0.25">
      <c r="A443" s="11"/>
      <c r="B443" s="195" t="s">
        <v>874</v>
      </c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4"/>
      <c r="O443" s="22"/>
      <c r="P443" s="15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</row>
    <row r="444" spans="1:68" ht="16.5" customHeight="1" x14ac:dyDescent="0.25">
      <c r="A444" s="11"/>
      <c r="B444" s="32">
        <f t="shared" ref="B444:N444" si="115">IFERROR(VLOOKUP($B$443,$131:$202,MATCH($P444&amp;"/"&amp;B$315,$129:$129,0),FALSE),"")</f>
        <v>85237</v>
      </c>
      <c r="C444" s="32">
        <f t="shared" si="115"/>
        <v>88885</v>
      </c>
      <c r="D444" s="32">
        <f t="shared" si="115"/>
        <v>93283</v>
      </c>
      <c r="E444" s="32">
        <f t="shared" si="115"/>
        <v>117291</v>
      </c>
      <c r="F444" s="32">
        <f t="shared" si="115"/>
        <v>129838</v>
      </c>
      <c r="G444" s="32">
        <f t="shared" si="115"/>
        <v>149717</v>
      </c>
      <c r="H444" s="32">
        <f t="shared" si="115"/>
        <v>160149</v>
      </c>
      <c r="I444" s="32">
        <f t="shared" si="115"/>
        <v>172376</v>
      </c>
      <c r="J444" s="32">
        <f t="shared" si="115"/>
        <v>182997</v>
      </c>
      <c r="K444" s="32">
        <f t="shared" si="115"/>
        <v>195556</v>
      </c>
      <c r="L444" s="32">
        <f t="shared" si="115"/>
        <v>210836</v>
      </c>
      <c r="M444" s="32">
        <f t="shared" si="115"/>
        <v>225380</v>
      </c>
      <c r="N444" s="32">
        <f t="shared" si="115"/>
        <v>254743</v>
      </c>
      <c r="O444" s="22"/>
      <c r="P444" s="25" t="s">
        <v>963</v>
      </c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</row>
    <row r="445" spans="1:68" ht="16.5" customHeight="1" x14ac:dyDescent="0.25">
      <c r="A445" s="11"/>
      <c r="B445" s="23">
        <f t="shared" ref="B445:N445" si="116">IFERROR(VLOOKUP($B$443,$131:$202,MATCH($P445&amp;"/"&amp;B$315,$129:$129,0),FALSE),"")</f>
        <v>101136</v>
      </c>
      <c r="C445" s="23">
        <f t="shared" si="116"/>
        <v>93967</v>
      </c>
      <c r="D445" s="23">
        <f t="shared" si="116"/>
        <v>98150</v>
      </c>
      <c r="E445" s="23">
        <f t="shared" si="116"/>
        <v>126451</v>
      </c>
      <c r="F445" s="23">
        <f t="shared" si="116"/>
        <v>143311</v>
      </c>
      <c r="G445" s="23">
        <f t="shared" si="116"/>
        <v>168327</v>
      </c>
      <c r="H445" s="23">
        <f t="shared" si="116"/>
        <v>176278</v>
      </c>
      <c r="I445" s="23">
        <f t="shared" si="116"/>
        <v>177521</v>
      </c>
      <c r="J445" s="23">
        <f t="shared" si="116"/>
        <v>191162</v>
      </c>
      <c r="K445" s="23">
        <f t="shared" si="116"/>
        <v>204878</v>
      </c>
      <c r="L445" s="23">
        <f t="shared" si="116"/>
        <v>220796</v>
      </c>
      <c r="M445" s="23">
        <f t="shared" si="116"/>
        <v>255731</v>
      </c>
      <c r="N445" s="23">
        <f t="shared" si="116"/>
        <v>236075</v>
      </c>
      <c r="O445" s="22"/>
      <c r="P445" s="25" t="s">
        <v>964</v>
      </c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</row>
    <row r="446" spans="1:68" ht="16.5" customHeight="1" x14ac:dyDescent="0.25">
      <c r="A446" s="11"/>
      <c r="B446" s="23">
        <f t="shared" ref="B446:N446" si="117">IFERROR(VLOOKUP($B$443,$131:$202,MATCH($P446&amp;"/"&amp;B$315,$129:$129,0),FALSE),"")</f>
        <v>86773</v>
      </c>
      <c r="C446" s="23">
        <f t="shared" si="117"/>
        <v>90628</v>
      </c>
      <c r="D446" s="23">
        <f t="shared" si="117"/>
        <v>108909</v>
      </c>
      <c r="E446" s="23">
        <f t="shared" si="117"/>
        <v>119608</v>
      </c>
      <c r="F446" s="23">
        <f t="shared" si="117"/>
        <v>142149</v>
      </c>
      <c r="G446" s="23">
        <f t="shared" si="117"/>
        <v>159863</v>
      </c>
      <c r="H446" s="23">
        <f t="shared" si="117"/>
        <v>170112</v>
      </c>
      <c r="I446" s="23">
        <f t="shared" si="117"/>
        <v>174588</v>
      </c>
      <c r="J446" s="23">
        <f t="shared" si="117"/>
        <v>185633</v>
      </c>
      <c r="K446" s="23">
        <f t="shared" si="117"/>
        <v>197704</v>
      </c>
      <c r="L446" s="23">
        <f t="shared" si="117"/>
        <v>217710</v>
      </c>
      <c r="M446" s="23">
        <f t="shared" si="117"/>
        <v>232007</v>
      </c>
      <c r="N446" s="23" t="str">
        <f t="shared" si="117"/>
        <v/>
      </c>
      <c r="O446" s="22"/>
      <c r="P446" s="25" t="s">
        <v>965</v>
      </c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</row>
    <row r="447" spans="1:68" ht="16.5" customHeight="1" x14ac:dyDescent="0.25">
      <c r="A447" s="11"/>
      <c r="B447" s="35">
        <f t="shared" ref="B447:N447" si="118">IFERROR(VLOOKUP($B$443,$131:$202,MATCH($P447&amp;"/"&amp;B$315,$129:$129,0),FALSE),"")</f>
        <v>106231.97</v>
      </c>
      <c r="C447" s="35">
        <f t="shared" si="118"/>
        <v>99919.07</v>
      </c>
      <c r="D447" s="35">
        <f t="shared" si="118"/>
        <v>117330.55</v>
      </c>
      <c r="E447" s="35">
        <f t="shared" si="118"/>
        <v>123476.11</v>
      </c>
      <c r="F447" s="35">
        <f t="shared" si="118"/>
        <v>159019.47899999999</v>
      </c>
      <c r="G447" s="35">
        <f t="shared" si="118"/>
        <v>177165.14300000001</v>
      </c>
      <c r="H447" s="35">
        <f t="shared" si="118"/>
        <v>168440.85</v>
      </c>
      <c r="I447" s="35">
        <f t="shared" si="118"/>
        <v>169910.7</v>
      </c>
      <c r="J447" s="35">
        <f t="shared" si="118"/>
        <v>177931.54</v>
      </c>
      <c r="K447" s="35">
        <f t="shared" si="118"/>
        <v>179265.92000000001</v>
      </c>
      <c r="L447" s="35">
        <f t="shared" si="118"/>
        <v>209596.27</v>
      </c>
      <c r="M447" s="35">
        <f t="shared" si="118"/>
        <v>231460.481</v>
      </c>
      <c r="N447" s="35" t="str">
        <f t="shared" si="118"/>
        <v/>
      </c>
      <c r="O447" s="22"/>
      <c r="P447" s="25" t="s">
        <v>971</v>
      </c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</row>
    <row r="448" spans="1:68" ht="16.5" customHeight="1" x14ac:dyDescent="0.25">
      <c r="A448" s="11"/>
      <c r="B448" s="35">
        <f t="shared" ref="B448:M448" si="119">SUM(B444:B447)</f>
        <v>379377.97</v>
      </c>
      <c r="C448" s="35">
        <f t="shared" si="119"/>
        <v>373399.07</v>
      </c>
      <c r="D448" s="35">
        <f t="shared" si="119"/>
        <v>417672.55</v>
      </c>
      <c r="E448" s="35">
        <f t="shared" si="119"/>
        <v>486826.11</v>
      </c>
      <c r="F448" s="35">
        <f t="shared" si="119"/>
        <v>574317.47900000005</v>
      </c>
      <c r="G448" s="35">
        <f t="shared" si="119"/>
        <v>655072.14300000004</v>
      </c>
      <c r="H448" s="35">
        <f t="shared" si="119"/>
        <v>674979.85</v>
      </c>
      <c r="I448" s="35">
        <f t="shared" si="119"/>
        <v>694395.7</v>
      </c>
      <c r="J448" s="35">
        <f t="shared" si="119"/>
        <v>737723.54</v>
      </c>
      <c r="K448" s="35">
        <f t="shared" si="119"/>
        <v>777403.92</v>
      </c>
      <c r="L448" s="35">
        <f t="shared" si="119"/>
        <v>858938.27</v>
      </c>
      <c r="M448" s="35">
        <f t="shared" si="119"/>
        <v>944578.48100000003</v>
      </c>
      <c r="N448" s="35">
        <f>IF(N445="",N444*4,IF(N446="",(N445+N444)*2,IF(N447="",((N446+N445+N444)/3)*4,SUM(N444:N447))))</f>
        <v>981636</v>
      </c>
      <c r="O448" s="22">
        <f t="shared" ref="O448:O449" si="120">RATE(M$315-I$315,,-I448,M448)</f>
        <v>7.9960213709985822E-2</v>
      </c>
      <c r="P448" s="25" t="s">
        <v>966</v>
      </c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</row>
    <row r="449" spans="1:68" ht="16.5" customHeight="1" x14ac:dyDescent="0.25">
      <c r="A449" s="11"/>
      <c r="B449" s="39">
        <f t="shared" ref="B449:N449" si="121">+B448/(B$396+B$410)</f>
        <v>0.32929702607467798</v>
      </c>
      <c r="C449" s="40">
        <f t="shared" si="121"/>
        <v>0.33146368353579564</v>
      </c>
      <c r="D449" s="40">
        <f t="shared" si="121"/>
        <v>0.3252415795790744</v>
      </c>
      <c r="E449" s="40">
        <f t="shared" si="121"/>
        <v>0.2896527354088671</v>
      </c>
      <c r="F449" s="40">
        <f t="shared" si="121"/>
        <v>0.27995896576747287</v>
      </c>
      <c r="G449" s="40">
        <f t="shared" si="121"/>
        <v>0.26624622725936581</v>
      </c>
      <c r="H449" s="40">
        <f t="shared" si="121"/>
        <v>0.25139601488027263</v>
      </c>
      <c r="I449" s="40">
        <f t="shared" si="121"/>
        <v>0.25509495071978805</v>
      </c>
      <c r="J449" s="40">
        <f t="shared" si="121"/>
        <v>0.261982391985562</v>
      </c>
      <c r="K449" s="40">
        <f t="shared" si="121"/>
        <v>0.26502202115983242</v>
      </c>
      <c r="L449" s="40">
        <f t="shared" si="121"/>
        <v>0.27860615564307434</v>
      </c>
      <c r="M449" s="40">
        <f t="shared" si="121"/>
        <v>0.28231272774456595</v>
      </c>
      <c r="N449" s="41">
        <f t="shared" si="121"/>
        <v>0.28220516736199591</v>
      </c>
      <c r="O449" s="22">
        <f t="shared" si="120"/>
        <v>2.5668809754148019E-2</v>
      </c>
      <c r="P449" s="27" t="s">
        <v>967</v>
      </c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</row>
    <row r="450" spans="1:68" ht="16.5" customHeight="1" x14ac:dyDescent="0.25">
      <c r="A450" s="11"/>
      <c r="B450" s="197" t="s">
        <v>979</v>
      </c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4"/>
      <c r="O450" s="22"/>
      <c r="P450" s="15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</row>
    <row r="451" spans="1:68" ht="16.5" customHeight="1" x14ac:dyDescent="0.25">
      <c r="A451" s="11"/>
      <c r="B451" s="32">
        <f t="shared" ref="B451:N451" si="122">IFERROR(B427+B406-B444,"")</f>
        <v>99791</v>
      </c>
      <c r="C451" s="32">
        <f t="shared" si="122"/>
        <v>92168</v>
      </c>
      <c r="D451" s="32">
        <f t="shared" si="122"/>
        <v>118286</v>
      </c>
      <c r="E451" s="32">
        <f t="shared" si="122"/>
        <v>130283</v>
      </c>
      <c r="F451" s="32">
        <f t="shared" si="122"/>
        <v>154761</v>
      </c>
      <c r="G451" s="32">
        <f t="shared" si="122"/>
        <v>222995</v>
      </c>
      <c r="H451" s="32">
        <f t="shared" si="122"/>
        <v>268978</v>
      </c>
      <c r="I451" s="32">
        <f t="shared" si="122"/>
        <v>266146</v>
      </c>
      <c r="J451" s="32">
        <f t="shared" si="122"/>
        <v>291242</v>
      </c>
      <c r="K451" s="32">
        <f t="shared" si="122"/>
        <v>319570</v>
      </c>
      <c r="L451" s="32">
        <f t="shared" si="122"/>
        <v>344629</v>
      </c>
      <c r="M451" s="32">
        <f t="shared" si="122"/>
        <v>360523</v>
      </c>
      <c r="N451" s="32">
        <f t="shared" si="122"/>
        <v>420134</v>
      </c>
      <c r="O451" s="22"/>
      <c r="P451" s="25" t="s">
        <v>963</v>
      </c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</row>
    <row r="452" spans="1:68" ht="16.5" customHeight="1" x14ac:dyDescent="0.25">
      <c r="A452" s="11"/>
      <c r="B452" s="23">
        <f t="shared" ref="B452:N452" si="123">IFERROR(B428+B407-B445,"")</f>
        <v>81098</v>
      </c>
      <c r="C452" s="23">
        <f t="shared" si="123"/>
        <v>88225</v>
      </c>
      <c r="D452" s="23">
        <f t="shared" si="123"/>
        <v>122348</v>
      </c>
      <c r="E452" s="23">
        <f t="shared" si="123"/>
        <v>107006</v>
      </c>
      <c r="F452" s="23">
        <f t="shared" si="123"/>
        <v>176517</v>
      </c>
      <c r="G452" s="23">
        <f t="shared" si="123"/>
        <v>227008</v>
      </c>
      <c r="H452" s="23">
        <f t="shared" si="123"/>
        <v>266136</v>
      </c>
      <c r="I452" s="23">
        <f t="shared" si="123"/>
        <v>268795</v>
      </c>
      <c r="J452" s="23">
        <f t="shared" si="123"/>
        <v>291556</v>
      </c>
      <c r="K452" s="23">
        <f t="shared" si="123"/>
        <v>325961</v>
      </c>
      <c r="L452" s="23">
        <f t="shared" si="123"/>
        <v>354854</v>
      </c>
      <c r="M452" s="23">
        <f t="shared" si="123"/>
        <v>352072</v>
      </c>
      <c r="N452" s="23">
        <f t="shared" si="123"/>
        <v>374265</v>
      </c>
      <c r="O452" s="22"/>
      <c r="P452" s="25" t="s">
        <v>964</v>
      </c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</row>
    <row r="453" spans="1:68" ht="16.5" customHeight="1" x14ac:dyDescent="0.25">
      <c r="A453" s="11"/>
      <c r="B453" s="23">
        <f t="shared" ref="B453:N453" si="124">IFERROR(B429+B408-B446,"")</f>
        <v>85658</v>
      </c>
      <c r="C453" s="23">
        <f t="shared" si="124"/>
        <v>108949</v>
      </c>
      <c r="D453" s="23">
        <f t="shared" si="124"/>
        <v>124942</v>
      </c>
      <c r="E453" s="23">
        <f t="shared" si="124"/>
        <v>119187</v>
      </c>
      <c r="F453" s="23">
        <f t="shared" si="124"/>
        <v>207367</v>
      </c>
      <c r="G453" s="23">
        <f t="shared" si="124"/>
        <v>260278</v>
      </c>
      <c r="H453" s="23">
        <f t="shared" si="124"/>
        <v>274419</v>
      </c>
      <c r="I453" s="23">
        <f t="shared" si="124"/>
        <v>294924</v>
      </c>
      <c r="J453" s="23">
        <f t="shared" si="124"/>
        <v>321726</v>
      </c>
      <c r="K453" s="23">
        <f t="shared" si="124"/>
        <v>348486</v>
      </c>
      <c r="L453" s="23">
        <f t="shared" si="124"/>
        <v>370374</v>
      </c>
      <c r="M453" s="23">
        <f t="shared" si="124"/>
        <v>397065</v>
      </c>
      <c r="N453" s="23" t="str">
        <f t="shared" si="124"/>
        <v/>
      </c>
      <c r="O453" s="22"/>
      <c r="P453" s="25" t="s">
        <v>965</v>
      </c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</row>
    <row r="454" spans="1:68" ht="16.5" customHeight="1" x14ac:dyDescent="0.25">
      <c r="A454" s="11"/>
      <c r="B454" s="35">
        <f t="shared" ref="B454:N454" si="125">IFERROR(B430+B409-B447,"")</f>
        <v>57575.28</v>
      </c>
      <c r="C454" s="35">
        <f t="shared" si="125"/>
        <v>44750.06</v>
      </c>
      <c r="D454" s="35">
        <f t="shared" si="125"/>
        <v>41520.270000000004</v>
      </c>
      <c r="E454" s="35">
        <f t="shared" si="125"/>
        <v>213063.62</v>
      </c>
      <c r="F454" s="35">
        <f t="shared" si="125"/>
        <v>205631.78200000006</v>
      </c>
      <c r="G454" s="35">
        <f t="shared" si="125"/>
        <v>246088.26999999993</v>
      </c>
      <c r="H454" s="35">
        <f t="shared" si="125"/>
        <v>274113.12999999989</v>
      </c>
      <c r="I454" s="35">
        <f t="shared" si="125"/>
        <v>293865.19</v>
      </c>
      <c r="J454" s="35">
        <f t="shared" si="125"/>
        <v>343054.28</v>
      </c>
      <c r="K454" s="35">
        <f t="shared" si="125"/>
        <v>389985.43000000005</v>
      </c>
      <c r="L454" s="35">
        <f t="shared" si="125"/>
        <v>390124.93999999994</v>
      </c>
      <c r="M454" s="35">
        <f t="shared" si="125"/>
        <v>432898.78100000008</v>
      </c>
      <c r="N454" s="35" t="str">
        <f t="shared" si="125"/>
        <v/>
      </c>
      <c r="O454" s="22"/>
      <c r="P454" s="25" t="s">
        <v>971</v>
      </c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</row>
    <row r="455" spans="1:68" ht="16.5" customHeight="1" x14ac:dyDescent="0.25">
      <c r="A455" s="11"/>
      <c r="B455" s="38">
        <f t="shared" ref="B455:M455" si="126">IFERROR(B431+B410-B440-B448,"")</f>
        <v>324122.27999999991</v>
      </c>
      <c r="C455" s="35">
        <f t="shared" si="126"/>
        <v>334092.06</v>
      </c>
      <c r="D455" s="35">
        <f t="shared" si="126"/>
        <v>407096.27000000008</v>
      </c>
      <c r="E455" s="35">
        <f t="shared" si="126"/>
        <v>569539.62</v>
      </c>
      <c r="F455" s="35">
        <f t="shared" si="126"/>
        <v>744276.78199999989</v>
      </c>
      <c r="G455" s="35">
        <f t="shared" si="126"/>
        <v>956369.27000000014</v>
      </c>
      <c r="H455" s="35">
        <f t="shared" si="126"/>
        <v>1083646.1299999999</v>
      </c>
      <c r="I455" s="35">
        <f t="shared" si="126"/>
        <v>1123730.19</v>
      </c>
      <c r="J455" s="35">
        <f t="shared" si="126"/>
        <v>1247578.2800000003</v>
      </c>
      <c r="K455" s="35">
        <f t="shared" si="126"/>
        <v>1384002.4300000002</v>
      </c>
      <c r="L455" s="35">
        <f t="shared" si="126"/>
        <v>1459981.9400000004</v>
      </c>
      <c r="M455" s="35">
        <f t="shared" si="126"/>
        <v>1542558.781</v>
      </c>
      <c r="N455" s="35">
        <f>IFERROR(N431+N410-N448,"")</f>
        <v>1588798</v>
      </c>
      <c r="O455" s="22">
        <f t="shared" ref="O455:O456" si="127">RATE(M$315-I$315,,-I455,M455)</f>
        <v>8.2417782359567288E-2</v>
      </c>
      <c r="P455" s="25" t="s">
        <v>966</v>
      </c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</row>
    <row r="456" spans="1:68" ht="16.5" customHeight="1" x14ac:dyDescent="0.25">
      <c r="A456" s="11"/>
      <c r="B456" s="26">
        <f t="shared" ref="B456:N456" si="128">+B455/(B$396+B$410)</f>
        <v>0.2813355316560528</v>
      </c>
      <c r="C456" s="26">
        <f t="shared" si="128"/>
        <v>0.2965711319196967</v>
      </c>
      <c r="D456" s="26">
        <f t="shared" si="128"/>
        <v>0.31700583123202464</v>
      </c>
      <c r="E456" s="26">
        <f t="shared" si="128"/>
        <v>0.33886577870017431</v>
      </c>
      <c r="F456" s="26">
        <f t="shared" si="128"/>
        <v>0.3628079690283339</v>
      </c>
      <c r="G456" s="26">
        <f t="shared" si="128"/>
        <v>0.38870483613938961</v>
      </c>
      <c r="H456" s="26">
        <f t="shared" si="128"/>
        <v>0.40360363146015377</v>
      </c>
      <c r="I456" s="26">
        <f t="shared" si="128"/>
        <v>0.41281634871930817</v>
      </c>
      <c r="J456" s="26">
        <f t="shared" si="128"/>
        <v>0.44304339533971393</v>
      </c>
      <c r="K456" s="26">
        <f t="shared" si="128"/>
        <v>0.47181537403196977</v>
      </c>
      <c r="L456" s="26">
        <f t="shared" si="128"/>
        <v>0.47356133708155507</v>
      </c>
      <c r="M456" s="26">
        <f t="shared" si="128"/>
        <v>0.46103525109888932</v>
      </c>
      <c r="N456" s="26">
        <f t="shared" si="128"/>
        <v>0.45675485158898449</v>
      </c>
      <c r="O456" s="22">
        <f t="shared" si="127"/>
        <v>2.8002832322450537E-2</v>
      </c>
      <c r="P456" s="27" t="s">
        <v>980</v>
      </c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</row>
    <row r="457" spans="1:68" ht="16.5" customHeight="1" x14ac:dyDescent="0.25">
      <c r="A457" s="28"/>
      <c r="B457" s="36"/>
      <c r="C457" s="26">
        <f t="shared" ref="C457:N457" si="129">C455/B455-1</f>
        <v>3.0759317131793917E-2</v>
      </c>
      <c r="D457" s="26">
        <f t="shared" si="129"/>
        <v>0.21851524995835003</v>
      </c>
      <c r="E457" s="26">
        <f t="shared" si="129"/>
        <v>0.39902932542221503</v>
      </c>
      <c r="F457" s="26">
        <f t="shared" si="129"/>
        <v>0.30680422549005448</v>
      </c>
      <c r="G457" s="26">
        <f t="shared" si="129"/>
        <v>0.28496453621738849</v>
      </c>
      <c r="H457" s="26">
        <f t="shared" si="129"/>
        <v>0.13308338524929786</v>
      </c>
      <c r="I457" s="26">
        <f t="shared" si="129"/>
        <v>3.6989990450111199E-2</v>
      </c>
      <c r="J457" s="26">
        <f t="shared" si="129"/>
        <v>0.11021158913600093</v>
      </c>
      <c r="K457" s="26">
        <f t="shared" si="129"/>
        <v>0.10935117434073938</v>
      </c>
      <c r="L457" s="26">
        <f t="shared" si="129"/>
        <v>5.4898393494872799E-2</v>
      </c>
      <c r="M457" s="26">
        <f t="shared" si="129"/>
        <v>5.6560179778661901E-2</v>
      </c>
      <c r="N457" s="26">
        <f t="shared" si="129"/>
        <v>2.9975660940469551E-2</v>
      </c>
      <c r="O457" s="33"/>
      <c r="P457" s="27" t="s">
        <v>972</v>
      </c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</row>
    <row r="458" spans="1:68" ht="16.5" customHeight="1" x14ac:dyDescent="0.25">
      <c r="A458" s="11"/>
      <c r="B458" s="197" t="s">
        <v>981</v>
      </c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4"/>
      <c r="O458" s="22"/>
      <c r="P458" s="27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</row>
    <row r="459" spans="1:68" ht="16.5" customHeight="1" x14ac:dyDescent="0.25">
      <c r="A459" s="11"/>
      <c r="B459" s="32">
        <f t="shared" ref="B459:N459" si="130">IFERROR(B451+B497,"")</f>
        <v>103049</v>
      </c>
      <c r="C459" s="32">
        <f t="shared" si="130"/>
        <v>95539</v>
      </c>
      <c r="D459" s="32">
        <f t="shared" si="130"/>
        <v>122358</v>
      </c>
      <c r="E459" s="32">
        <f t="shared" si="130"/>
        <v>134475</v>
      </c>
      <c r="F459" s="32">
        <f t="shared" si="130"/>
        <v>159374</v>
      </c>
      <c r="G459" s="32">
        <f t="shared" si="130"/>
        <v>228253</v>
      </c>
      <c r="H459" s="32">
        <f t="shared" si="130"/>
        <v>274905</v>
      </c>
      <c r="I459" s="32">
        <f t="shared" si="130"/>
        <v>272604</v>
      </c>
      <c r="J459" s="32">
        <f t="shared" si="130"/>
        <v>298441</v>
      </c>
      <c r="K459" s="32">
        <f t="shared" si="130"/>
        <v>326362</v>
      </c>
      <c r="L459" s="32">
        <f t="shared" si="130"/>
        <v>351239</v>
      </c>
      <c r="M459" s="32">
        <f t="shared" si="130"/>
        <v>367438</v>
      </c>
      <c r="N459" s="32">
        <f t="shared" si="130"/>
        <v>435907</v>
      </c>
      <c r="O459" s="22"/>
      <c r="P459" s="25" t="s">
        <v>963</v>
      </c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</row>
    <row r="460" spans="1:68" ht="16.5" customHeight="1" x14ac:dyDescent="0.25">
      <c r="A460" s="11"/>
      <c r="B460" s="23">
        <f t="shared" ref="B460:N460" si="131">IFERROR(B452+B498-B497,"")</f>
        <v>84370</v>
      </c>
      <c r="C460" s="23">
        <f t="shared" si="131"/>
        <v>91566</v>
      </c>
      <c r="D460" s="23">
        <f t="shared" si="131"/>
        <v>126421</v>
      </c>
      <c r="E460" s="23">
        <f t="shared" si="131"/>
        <v>111114</v>
      </c>
      <c r="F460" s="23">
        <f t="shared" si="131"/>
        <v>181131</v>
      </c>
      <c r="G460" s="23">
        <f t="shared" si="131"/>
        <v>232426</v>
      </c>
      <c r="H460" s="23">
        <f t="shared" si="131"/>
        <v>272375</v>
      </c>
      <c r="I460" s="23">
        <f t="shared" si="131"/>
        <v>275768</v>
      </c>
      <c r="J460" s="23">
        <f t="shared" si="131"/>
        <v>298676</v>
      </c>
      <c r="K460" s="23">
        <f t="shared" si="131"/>
        <v>332929</v>
      </c>
      <c r="L460" s="23">
        <f t="shared" si="131"/>
        <v>361493</v>
      </c>
      <c r="M460" s="23">
        <f t="shared" si="131"/>
        <v>359197</v>
      </c>
      <c r="N460" s="23">
        <f t="shared" si="131"/>
        <v>390312</v>
      </c>
      <c r="O460" s="22"/>
      <c r="P460" s="25" t="s">
        <v>964</v>
      </c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</row>
    <row r="461" spans="1:68" ht="16.5" customHeight="1" x14ac:dyDescent="0.25">
      <c r="A461" s="11"/>
      <c r="B461" s="23">
        <f t="shared" ref="B461:N461" si="132">IFERROR(B453+B499-B498,"")</f>
        <v>89137</v>
      </c>
      <c r="C461" s="23">
        <f t="shared" si="132"/>
        <v>112727</v>
      </c>
      <c r="D461" s="23">
        <f t="shared" si="132"/>
        <v>128982</v>
      </c>
      <c r="E461" s="23">
        <f t="shared" si="132"/>
        <v>123734</v>
      </c>
      <c r="F461" s="23">
        <f t="shared" si="132"/>
        <v>212292</v>
      </c>
      <c r="G461" s="23">
        <f t="shared" si="132"/>
        <v>265946</v>
      </c>
      <c r="H461" s="23">
        <f t="shared" si="132"/>
        <v>280739</v>
      </c>
      <c r="I461" s="23">
        <f t="shared" si="132"/>
        <v>302124</v>
      </c>
      <c r="J461" s="23">
        <f t="shared" si="132"/>
        <v>328672</v>
      </c>
      <c r="K461" s="23">
        <f t="shared" si="132"/>
        <v>355375</v>
      </c>
      <c r="L461" s="23">
        <f t="shared" si="132"/>
        <v>377324</v>
      </c>
      <c r="M461" s="23">
        <f t="shared" si="132"/>
        <v>404417</v>
      </c>
      <c r="N461" s="23" t="str">
        <f t="shared" si="132"/>
        <v/>
      </c>
      <c r="O461" s="22"/>
      <c r="P461" s="25" t="s">
        <v>965</v>
      </c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</row>
    <row r="462" spans="1:68" ht="16.5" customHeight="1" x14ac:dyDescent="0.25">
      <c r="A462" s="11"/>
      <c r="B462" s="35">
        <f t="shared" ref="B462:N462" si="133">IFERROR(B454+B500-B499,"")</f>
        <v>60507.64</v>
      </c>
      <c r="C462" s="35">
        <f t="shared" si="133"/>
        <v>48589.07</v>
      </c>
      <c r="D462" s="35">
        <f t="shared" si="133"/>
        <v>45651.08</v>
      </c>
      <c r="E462" s="35">
        <f t="shared" si="133"/>
        <v>217811.28</v>
      </c>
      <c r="F462" s="35">
        <f t="shared" si="133"/>
        <v>210803.38000000006</v>
      </c>
      <c r="G462" s="35">
        <f t="shared" si="133"/>
        <v>251892.99999999994</v>
      </c>
      <c r="H462" s="35">
        <f t="shared" si="133"/>
        <v>280684.85999999987</v>
      </c>
      <c r="I462" s="35">
        <f t="shared" si="133"/>
        <v>301084.94</v>
      </c>
      <c r="J462" s="35">
        <f t="shared" si="133"/>
        <v>349972.25</v>
      </c>
      <c r="K462" s="35">
        <f t="shared" si="133"/>
        <v>396694.07000000007</v>
      </c>
      <c r="L462" s="35">
        <f t="shared" si="133"/>
        <v>397036.91999999993</v>
      </c>
      <c r="M462" s="35">
        <f t="shared" si="133"/>
        <v>440366.31600000005</v>
      </c>
      <c r="N462" s="35" t="str">
        <f t="shared" si="133"/>
        <v/>
      </c>
      <c r="O462" s="22"/>
      <c r="P462" s="25" t="s">
        <v>971</v>
      </c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</row>
    <row r="463" spans="1:68" ht="16.5" customHeight="1" x14ac:dyDescent="0.25">
      <c r="A463" s="11"/>
      <c r="B463" s="38">
        <f t="shared" ref="B463:N463" si="134">IFERROR(B455+B500,"")</f>
        <v>337063.6399999999</v>
      </c>
      <c r="C463" s="35">
        <f t="shared" si="134"/>
        <v>348421.07</v>
      </c>
      <c r="D463" s="35">
        <f t="shared" si="134"/>
        <v>423412.08000000007</v>
      </c>
      <c r="E463" s="35">
        <f t="shared" si="134"/>
        <v>587134.28</v>
      </c>
      <c r="F463" s="35">
        <f t="shared" si="134"/>
        <v>763600.37999999989</v>
      </c>
      <c r="G463" s="35">
        <f t="shared" si="134"/>
        <v>978518.00000000012</v>
      </c>
      <c r="H463" s="35">
        <f t="shared" si="134"/>
        <v>1108703.8599999999</v>
      </c>
      <c r="I463" s="35">
        <f t="shared" si="134"/>
        <v>1151580.94</v>
      </c>
      <c r="J463" s="35">
        <f t="shared" si="134"/>
        <v>1275761.2500000002</v>
      </c>
      <c r="K463" s="35">
        <f t="shared" si="134"/>
        <v>1411360.07</v>
      </c>
      <c r="L463" s="35">
        <f t="shared" si="134"/>
        <v>1487092.9200000004</v>
      </c>
      <c r="M463" s="35">
        <f t="shared" si="134"/>
        <v>1571418.3159999999</v>
      </c>
      <c r="N463" s="35">
        <f t="shared" si="134"/>
        <v>1652438</v>
      </c>
      <c r="O463" s="22">
        <f t="shared" ref="O463:O464" si="135">RATE(M$315-I$315,,-I463,M463)</f>
        <v>8.080995371432749E-2</v>
      </c>
      <c r="P463" s="25" t="s">
        <v>966</v>
      </c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</row>
    <row r="464" spans="1:68" ht="16.5" customHeight="1" x14ac:dyDescent="0.25">
      <c r="A464" s="11"/>
      <c r="B464" s="26">
        <f t="shared" ref="B464:N464" si="136">+B463/(B$396+B$410)</f>
        <v>0.29256852802999039</v>
      </c>
      <c r="C464" s="26">
        <f t="shared" si="136"/>
        <v>0.3092908916020688</v>
      </c>
      <c r="D464" s="26">
        <f t="shared" si="136"/>
        <v>0.32971095110765941</v>
      </c>
      <c r="E464" s="26">
        <f t="shared" si="136"/>
        <v>0.34933428335287053</v>
      </c>
      <c r="F464" s="26">
        <f t="shared" si="136"/>
        <v>0.37222752303599871</v>
      </c>
      <c r="G464" s="26">
        <f t="shared" si="136"/>
        <v>0.3977069221906756</v>
      </c>
      <c r="H464" s="26">
        <f t="shared" si="136"/>
        <v>0.41293637445084574</v>
      </c>
      <c r="I464" s="26">
        <f t="shared" si="136"/>
        <v>0.4230476702824445</v>
      </c>
      <c r="J464" s="26">
        <f t="shared" si="136"/>
        <v>0.45305180837457154</v>
      </c>
      <c r="K464" s="26">
        <f t="shared" si="136"/>
        <v>0.48114177033694727</v>
      </c>
      <c r="L464" s="26">
        <f t="shared" si="136"/>
        <v>0.48235508417296857</v>
      </c>
      <c r="M464" s="26">
        <f t="shared" si="136"/>
        <v>0.46966070066308468</v>
      </c>
      <c r="N464" s="26">
        <f t="shared" si="136"/>
        <v>0.47505036729023981</v>
      </c>
      <c r="O464" s="22">
        <f t="shared" si="135"/>
        <v>2.6475831909015084E-2</v>
      </c>
      <c r="P464" s="27" t="s">
        <v>982</v>
      </c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</row>
    <row r="465" spans="1:68" ht="16.5" customHeight="1" x14ac:dyDescent="0.25">
      <c r="A465" s="28"/>
      <c r="B465" s="36"/>
      <c r="C465" s="26">
        <f t="shared" ref="C465:N465" si="137">C463/B463-1</f>
        <v>3.3695209604928333E-2</v>
      </c>
      <c r="D465" s="26">
        <f t="shared" si="137"/>
        <v>0.21523098473924107</v>
      </c>
      <c r="E465" s="26">
        <f t="shared" si="137"/>
        <v>0.38667342698394425</v>
      </c>
      <c r="F465" s="26">
        <f t="shared" si="137"/>
        <v>0.30055492586806531</v>
      </c>
      <c r="G465" s="26">
        <f t="shared" si="137"/>
        <v>0.28145300294376518</v>
      </c>
      <c r="H465" s="26">
        <f t="shared" si="137"/>
        <v>0.13304390925869503</v>
      </c>
      <c r="I465" s="26">
        <f t="shared" si="137"/>
        <v>3.867315840318275E-2</v>
      </c>
      <c r="J465" s="26">
        <f t="shared" si="137"/>
        <v>0.10783463470661503</v>
      </c>
      <c r="K465" s="26">
        <f t="shared" si="137"/>
        <v>0.10628855516657199</v>
      </c>
      <c r="L465" s="26">
        <f t="shared" si="137"/>
        <v>5.3659481807502463E-2</v>
      </c>
      <c r="M465" s="26">
        <f t="shared" si="137"/>
        <v>5.6704860110556865E-2</v>
      </c>
      <c r="N465" s="26">
        <f t="shared" si="137"/>
        <v>5.1558317206225057E-2</v>
      </c>
      <c r="O465" s="33"/>
      <c r="P465" s="27" t="s">
        <v>972</v>
      </c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</row>
    <row r="466" spans="1:68" ht="16.5" customHeight="1" x14ac:dyDescent="0.25">
      <c r="A466" s="11"/>
      <c r="B466" s="194" t="s">
        <v>879</v>
      </c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4"/>
      <c r="O466" s="22"/>
      <c r="P466" s="15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</row>
    <row r="467" spans="1:68" ht="16.5" customHeight="1" x14ac:dyDescent="0.25">
      <c r="A467" s="11"/>
      <c r="B467" s="32">
        <f t="shared" ref="B467:N467" si="138">IFERROR(VLOOKUP($B$466,$131:$202,MATCH($P467&amp;"/"&amp;B$315,$129:$129,0),FALSE),"")</f>
        <v>18218</v>
      </c>
      <c r="C467" s="32">
        <f t="shared" si="138"/>
        <v>31095</v>
      </c>
      <c r="D467" s="32">
        <f t="shared" si="138"/>
        <v>18572</v>
      </c>
      <c r="E467" s="32">
        <f t="shared" si="138"/>
        <v>13085</v>
      </c>
      <c r="F467" s="32">
        <f t="shared" si="138"/>
        <v>26552</v>
      </c>
      <c r="G467" s="32">
        <f t="shared" si="138"/>
        <v>31520</v>
      </c>
      <c r="H467" s="32">
        <f t="shared" si="138"/>
        <v>73195</v>
      </c>
      <c r="I467" s="32">
        <f t="shared" si="138"/>
        <v>54326</v>
      </c>
      <c r="J467" s="32">
        <f t="shared" si="138"/>
        <v>74793</v>
      </c>
      <c r="K467" s="32">
        <f t="shared" si="138"/>
        <v>103312</v>
      </c>
      <c r="L467" s="32">
        <f t="shared" si="138"/>
        <v>123781</v>
      </c>
      <c r="M467" s="32">
        <f t="shared" si="138"/>
        <v>119536</v>
      </c>
      <c r="N467" s="32">
        <f t="shared" si="138"/>
        <v>170942</v>
      </c>
      <c r="O467" s="22"/>
      <c r="P467" s="25" t="s">
        <v>963</v>
      </c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</row>
    <row r="468" spans="1:68" ht="16.5" customHeight="1" x14ac:dyDescent="0.25">
      <c r="A468" s="11"/>
      <c r="B468" s="23">
        <f t="shared" ref="B468:N468" si="139">IFERROR(VLOOKUP($B$466,$131:$202,MATCH($P468&amp;"/"&amp;B$315,$129:$129,0),FALSE),"")</f>
        <v>16903</v>
      </c>
      <c r="C468" s="23">
        <f t="shared" si="139"/>
        <v>24949</v>
      </c>
      <c r="D468" s="23">
        <f t="shared" si="139"/>
        <v>29856</v>
      </c>
      <c r="E468" s="23">
        <f t="shared" si="139"/>
        <v>8572</v>
      </c>
      <c r="F468" s="23">
        <f t="shared" si="139"/>
        <v>25424</v>
      </c>
      <c r="G468" s="23">
        <f t="shared" si="139"/>
        <v>24878</v>
      </c>
      <c r="H468" s="23">
        <f t="shared" si="139"/>
        <v>54620</v>
      </c>
      <c r="I468" s="23">
        <f t="shared" si="139"/>
        <v>55598</v>
      </c>
      <c r="J468" s="23">
        <f t="shared" si="139"/>
        <v>67268</v>
      </c>
      <c r="K468" s="23">
        <f t="shared" si="139"/>
        <v>97512</v>
      </c>
      <c r="L468" s="23">
        <f t="shared" si="139"/>
        <v>117989</v>
      </c>
      <c r="M468" s="23">
        <f t="shared" si="139"/>
        <v>95414</v>
      </c>
      <c r="N468" s="23">
        <f t="shared" si="139"/>
        <v>78026</v>
      </c>
      <c r="O468" s="22"/>
      <c r="P468" s="25" t="s">
        <v>964</v>
      </c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</row>
    <row r="469" spans="1:68" ht="16.5" customHeight="1" x14ac:dyDescent="0.25">
      <c r="A469" s="11"/>
      <c r="B469" s="23">
        <f t="shared" ref="B469:N469" si="140">IFERROR(VLOOKUP($B$466,$131:$202,MATCH($P469&amp;"/"&amp;B$315,$129:$129,0),FALSE),"")</f>
        <v>16054</v>
      </c>
      <c r="C469" s="23">
        <f t="shared" si="140"/>
        <v>29789</v>
      </c>
      <c r="D469" s="23">
        <f t="shared" si="140"/>
        <v>21694</v>
      </c>
      <c r="E469" s="23">
        <f t="shared" si="140"/>
        <v>11701</v>
      </c>
      <c r="F469" s="23">
        <f t="shared" si="140"/>
        <v>23949</v>
      </c>
      <c r="G469" s="23">
        <f t="shared" si="140"/>
        <v>55412</v>
      </c>
      <c r="H469" s="23">
        <f t="shared" si="140"/>
        <v>61505</v>
      </c>
      <c r="I469" s="23">
        <f t="shared" si="140"/>
        <v>73737</v>
      </c>
      <c r="J469" s="23">
        <f t="shared" si="140"/>
        <v>92615</v>
      </c>
      <c r="K469" s="23">
        <f t="shared" si="140"/>
        <v>108738</v>
      </c>
      <c r="L469" s="23">
        <f t="shared" si="140"/>
        <v>96487</v>
      </c>
      <c r="M469" s="23">
        <f t="shared" si="140"/>
        <v>118560</v>
      </c>
      <c r="N469" s="23" t="str">
        <f t="shared" si="140"/>
        <v/>
      </c>
      <c r="O469" s="22"/>
      <c r="P469" s="25" t="s">
        <v>965</v>
      </c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</row>
    <row r="470" spans="1:68" ht="16.5" customHeight="1" x14ac:dyDescent="0.25">
      <c r="A470" s="11"/>
      <c r="B470" s="35">
        <f t="shared" ref="B470:N470" si="141">IFERROR(VLOOKUP($B$466,$131:$202,MATCH($P470&amp;"/"&amp;B$315,$129:$129,0),FALSE),"")</f>
        <v>23517.75</v>
      </c>
      <c r="C470" s="35">
        <f t="shared" si="141"/>
        <v>28020.85</v>
      </c>
      <c r="D470" s="35">
        <f t="shared" si="141"/>
        <v>19395.68</v>
      </c>
      <c r="E470" s="35">
        <f t="shared" si="141"/>
        <v>25339.05</v>
      </c>
      <c r="F470" s="35">
        <f t="shared" si="141"/>
        <v>21965.22</v>
      </c>
      <c r="G470" s="35">
        <f t="shared" si="141"/>
        <v>40596.302000000003</v>
      </c>
      <c r="H470" s="35">
        <f t="shared" si="141"/>
        <v>53084.41</v>
      </c>
      <c r="I470" s="35">
        <f t="shared" si="141"/>
        <v>86352.04</v>
      </c>
      <c r="J470" s="35">
        <f t="shared" si="141"/>
        <v>145115.70000000001</v>
      </c>
      <c r="K470" s="35">
        <f t="shared" si="141"/>
        <v>154216.43</v>
      </c>
      <c r="L470" s="35">
        <f t="shared" si="141"/>
        <v>120798.64</v>
      </c>
      <c r="M470" s="35">
        <f t="shared" si="141"/>
        <v>133494.33199999999</v>
      </c>
      <c r="N470" s="35" t="str">
        <f t="shared" si="141"/>
        <v/>
      </c>
      <c r="O470" s="22"/>
      <c r="P470" s="25" t="s">
        <v>971</v>
      </c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</row>
    <row r="471" spans="1:68" ht="16.5" customHeight="1" x14ac:dyDescent="0.25">
      <c r="A471" s="11"/>
      <c r="B471" s="35">
        <f t="shared" ref="B471:M471" si="142">SUM(B467:B470)</f>
        <v>74692.75</v>
      </c>
      <c r="C471" s="35">
        <f t="shared" si="142"/>
        <v>113853.85</v>
      </c>
      <c r="D471" s="35">
        <f t="shared" si="142"/>
        <v>89517.68</v>
      </c>
      <c r="E471" s="35">
        <f t="shared" si="142"/>
        <v>58697.05</v>
      </c>
      <c r="F471" s="35">
        <f t="shared" si="142"/>
        <v>97890.22</v>
      </c>
      <c r="G471" s="35">
        <f t="shared" si="142"/>
        <v>152406.302</v>
      </c>
      <c r="H471" s="35">
        <f t="shared" si="142"/>
        <v>242404.41</v>
      </c>
      <c r="I471" s="35">
        <f t="shared" si="142"/>
        <v>270013.03999999998</v>
      </c>
      <c r="J471" s="35">
        <f t="shared" si="142"/>
        <v>379791.7</v>
      </c>
      <c r="K471" s="35">
        <f t="shared" si="142"/>
        <v>463778.43</v>
      </c>
      <c r="L471" s="35">
        <f t="shared" si="142"/>
        <v>459055.64</v>
      </c>
      <c r="M471" s="35">
        <f t="shared" si="142"/>
        <v>467004.33199999999</v>
      </c>
      <c r="N471" s="35">
        <f>IF(N468="",N467*4,IF(N469="",(N468+N467)*2,IF(N470="",((N469+N468+N467)/3)*4,SUM(N467:N470))))</f>
        <v>497936</v>
      </c>
      <c r="O471" s="22">
        <f t="shared" ref="O471:O472" si="143">RATE(M$315-I$315,,-I471,M471)</f>
        <v>0.14679038401347924</v>
      </c>
      <c r="P471" s="25" t="s">
        <v>966</v>
      </c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</row>
    <row r="472" spans="1:68" ht="16.5" customHeight="1" x14ac:dyDescent="0.25">
      <c r="A472" s="11"/>
      <c r="B472" s="26">
        <f t="shared" ref="B472:N472" si="144">+B471/(B$396+B$410)</f>
        <v>6.4832706138259436E-2</v>
      </c>
      <c r="C472" s="26">
        <f t="shared" si="144"/>
        <v>0.10106724825461388</v>
      </c>
      <c r="D472" s="26">
        <f t="shared" si="144"/>
        <v>6.970740989192159E-2</v>
      </c>
      <c r="E472" s="26">
        <f t="shared" si="144"/>
        <v>3.4923683721341581E-2</v>
      </c>
      <c r="F472" s="26">
        <f t="shared" si="144"/>
        <v>4.7717936075475746E-2</v>
      </c>
      <c r="G472" s="26">
        <f t="shared" si="144"/>
        <v>6.1943716202341292E-2</v>
      </c>
      <c r="H472" s="26">
        <f t="shared" si="144"/>
        <v>9.0283439814394045E-2</v>
      </c>
      <c r="I472" s="26">
        <f t="shared" si="144"/>
        <v>9.9192669442653758E-2</v>
      </c>
      <c r="J472" s="26">
        <f t="shared" si="144"/>
        <v>0.13487266249124022</v>
      </c>
      <c r="K472" s="26">
        <f t="shared" si="144"/>
        <v>0.15810506446755998</v>
      </c>
      <c r="L472" s="26">
        <f t="shared" si="144"/>
        <v>0.14889978890644973</v>
      </c>
      <c r="M472" s="26">
        <f t="shared" si="144"/>
        <v>0.1395768265818125</v>
      </c>
      <c r="N472" s="26">
        <f t="shared" si="144"/>
        <v>0.14314889858925589</v>
      </c>
      <c r="O472" s="22">
        <f t="shared" si="143"/>
        <v>8.9139315760348503E-2</v>
      </c>
      <c r="P472" s="27" t="s">
        <v>967</v>
      </c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</row>
    <row r="473" spans="1:68" ht="16.5" customHeight="1" x14ac:dyDescent="0.25">
      <c r="A473" s="11"/>
      <c r="B473" s="197" t="s">
        <v>983</v>
      </c>
      <c r="C473" s="183"/>
      <c r="D473" s="183"/>
      <c r="E473" s="183"/>
      <c r="F473" s="183"/>
      <c r="G473" s="183"/>
      <c r="H473" s="183"/>
      <c r="I473" s="183"/>
      <c r="J473" s="183"/>
      <c r="K473" s="183"/>
      <c r="L473" s="183"/>
      <c r="M473" s="183"/>
      <c r="N473" s="184"/>
      <c r="O473" s="22"/>
      <c r="P473" s="15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</row>
    <row r="474" spans="1:68" ht="16.5" customHeight="1" x14ac:dyDescent="0.25">
      <c r="A474" s="11"/>
      <c r="B474" s="32">
        <f t="shared" ref="B474:N474" si="145">IFERROR(B451-B467,"")</f>
        <v>81573</v>
      </c>
      <c r="C474" s="32">
        <f t="shared" si="145"/>
        <v>61073</v>
      </c>
      <c r="D474" s="32">
        <f t="shared" si="145"/>
        <v>99714</v>
      </c>
      <c r="E474" s="32">
        <f t="shared" si="145"/>
        <v>117198</v>
      </c>
      <c r="F474" s="32">
        <f t="shared" si="145"/>
        <v>128209</v>
      </c>
      <c r="G474" s="32">
        <f t="shared" si="145"/>
        <v>191475</v>
      </c>
      <c r="H474" s="32">
        <f t="shared" si="145"/>
        <v>195783</v>
      </c>
      <c r="I474" s="32">
        <f t="shared" si="145"/>
        <v>211820</v>
      </c>
      <c r="J474" s="32">
        <f t="shared" si="145"/>
        <v>216449</v>
      </c>
      <c r="K474" s="32">
        <f t="shared" si="145"/>
        <v>216258</v>
      </c>
      <c r="L474" s="32">
        <f t="shared" si="145"/>
        <v>220848</v>
      </c>
      <c r="M474" s="32">
        <f t="shared" si="145"/>
        <v>240987</v>
      </c>
      <c r="N474" s="32">
        <f t="shared" si="145"/>
        <v>249192</v>
      </c>
      <c r="O474" s="22"/>
      <c r="P474" s="25" t="s">
        <v>963</v>
      </c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</row>
    <row r="475" spans="1:68" ht="16.5" customHeight="1" x14ac:dyDescent="0.25">
      <c r="A475" s="11"/>
      <c r="B475" s="23">
        <f t="shared" ref="B475:N475" si="146">IFERROR(B452-B468,"")</f>
        <v>64195</v>
      </c>
      <c r="C475" s="23">
        <f t="shared" si="146"/>
        <v>63276</v>
      </c>
      <c r="D475" s="23">
        <f t="shared" si="146"/>
        <v>92492</v>
      </c>
      <c r="E475" s="23">
        <f t="shared" si="146"/>
        <v>98434</v>
      </c>
      <c r="F475" s="23">
        <f t="shared" si="146"/>
        <v>151093</v>
      </c>
      <c r="G475" s="23">
        <f t="shared" si="146"/>
        <v>202130</v>
      </c>
      <c r="H475" s="23">
        <f t="shared" si="146"/>
        <v>211516</v>
      </c>
      <c r="I475" s="23">
        <f t="shared" si="146"/>
        <v>213197</v>
      </c>
      <c r="J475" s="23">
        <f t="shared" si="146"/>
        <v>224288</v>
      </c>
      <c r="K475" s="23">
        <f t="shared" si="146"/>
        <v>228449</v>
      </c>
      <c r="L475" s="23">
        <f t="shared" si="146"/>
        <v>236865</v>
      </c>
      <c r="M475" s="23">
        <f t="shared" si="146"/>
        <v>256658</v>
      </c>
      <c r="N475" s="23">
        <f t="shared" si="146"/>
        <v>296239</v>
      </c>
      <c r="O475" s="22"/>
      <c r="P475" s="25" t="s">
        <v>964</v>
      </c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</row>
    <row r="476" spans="1:68" ht="16.5" customHeight="1" x14ac:dyDescent="0.25">
      <c r="A476" s="11"/>
      <c r="B476" s="23">
        <f t="shared" ref="B476:N476" si="147">IFERROR(B453-B469,"")</f>
        <v>69604</v>
      </c>
      <c r="C476" s="23">
        <f t="shared" si="147"/>
        <v>79160</v>
      </c>
      <c r="D476" s="23">
        <f t="shared" si="147"/>
        <v>103248</v>
      </c>
      <c r="E476" s="23">
        <f t="shared" si="147"/>
        <v>107486</v>
      </c>
      <c r="F476" s="23">
        <f t="shared" si="147"/>
        <v>183418</v>
      </c>
      <c r="G476" s="23">
        <f t="shared" si="147"/>
        <v>204866</v>
      </c>
      <c r="H476" s="23">
        <f t="shared" si="147"/>
        <v>212914</v>
      </c>
      <c r="I476" s="23">
        <f t="shared" si="147"/>
        <v>221187</v>
      </c>
      <c r="J476" s="23">
        <f t="shared" si="147"/>
        <v>229111</v>
      </c>
      <c r="K476" s="23">
        <f t="shared" si="147"/>
        <v>239748</v>
      </c>
      <c r="L476" s="23">
        <f t="shared" si="147"/>
        <v>273887</v>
      </c>
      <c r="M476" s="23">
        <f t="shared" si="147"/>
        <v>278505</v>
      </c>
      <c r="N476" s="23" t="str">
        <f t="shared" si="147"/>
        <v/>
      </c>
      <c r="O476" s="22"/>
      <c r="P476" s="25" t="s">
        <v>965</v>
      </c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</row>
    <row r="477" spans="1:68" ht="16.5" customHeight="1" x14ac:dyDescent="0.25">
      <c r="A477" s="11"/>
      <c r="B477" s="23">
        <f t="shared" ref="B477:N477" si="148">IFERROR(B454-B470,"")</f>
        <v>34057.53</v>
      </c>
      <c r="C477" s="35">
        <f t="shared" si="148"/>
        <v>16729.21</v>
      </c>
      <c r="D477" s="35">
        <f t="shared" si="148"/>
        <v>22124.590000000004</v>
      </c>
      <c r="E477" s="35">
        <f t="shared" si="148"/>
        <v>187724.57</v>
      </c>
      <c r="F477" s="35">
        <f t="shared" si="148"/>
        <v>183666.56200000006</v>
      </c>
      <c r="G477" s="35">
        <f t="shared" si="148"/>
        <v>205491.96799999994</v>
      </c>
      <c r="H477" s="35">
        <f t="shared" si="148"/>
        <v>221028.71999999988</v>
      </c>
      <c r="I477" s="35">
        <f t="shared" si="148"/>
        <v>207513.15000000002</v>
      </c>
      <c r="J477" s="35">
        <f t="shared" si="148"/>
        <v>197938.58000000002</v>
      </c>
      <c r="K477" s="35">
        <f t="shared" si="148"/>
        <v>235769.00000000006</v>
      </c>
      <c r="L477" s="35">
        <f t="shared" si="148"/>
        <v>269326.29999999993</v>
      </c>
      <c r="M477" s="35">
        <f t="shared" si="148"/>
        <v>299404.44900000008</v>
      </c>
      <c r="N477" s="35" t="str">
        <f t="shared" si="148"/>
        <v/>
      </c>
      <c r="O477" s="22"/>
      <c r="P477" s="25" t="s">
        <v>971</v>
      </c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</row>
    <row r="478" spans="1:68" ht="16.5" customHeight="1" x14ac:dyDescent="0.25">
      <c r="A478" s="11"/>
      <c r="B478" s="38">
        <f t="shared" ref="B478:M478" si="149">B455-B471</f>
        <v>249429.52999999991</v>
      </c>
      <c r="C478" s="35">
        <f t="shared" si="149"/>
        <v>220238.21</v>
      </c>
      <c r="D478" s="35">
        <f t="shared" si="149"/>
        <v>317578.59000000008</v>
      </c>
      <c r="E478" s="35">
        <f t="shared" si="149"/>
        <v>510842.57</v>
      </c>
      <c r="F478" s="35">
        <f t="shared" si="149"/>
        <v>646386.56199999992</v>
      </c>
      <c r="G478" s="35">
        <f t="shared" si="149"/>
        <v>803962.96800000011</v>
      </c>
      <c r="H478" s="35">
        <f t="shared" si="149"/>
        <v>841241.71999999986</v>
      </c>
      <c r="I478" s="35">
        <f t="shared" si="149"/>
        <v>853717.14999999991</v>
      </c>
      <c r="J478" s="35">
        <f t="shared" si="149"/>
        <v>867786.58000000031</v>
      </c>
      <c r="K478" s="35">
        <f t="shared" si="149"/>
        <v>920224.00000000023</v>
      </c>
      <c r="L478" s="35">
        <f t="shared" si="149"/>
        <v>1000926.3000000004</v>
      </c>
      <c r="M478" s="35">
        <f t="shared" si="149"/>
        <v>1075554.449</v>
      </c>
      <c r="N478" s="35">
        <f>IFERROR(N455-N471,"")</f>
        <v>1090862</v>
      </c>
      <c r="O478" s="22">
        <f t="shared" ref="O478:O479" si="150">RATE(M$315-I$315,,-I478,M478)</f>
        <v>5.9447886163424168E-2</v>
      </c>
      <c r="P478" s="25" t="s">
        <v>966</v>
      </c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</row>
    <row r="479" spans="1:68" ht="16.5" customHeight="1" x14ac:dyDescent="0.25">
      <c r="A479" s="11"/>
      <c r="B479" s="26">
        <f t="shared" ref="B479:N479" si="151">+B478/(B$396+B$410)</f>
        <v>0.21650282551779337</v>
      </c>
      <c r="C479" s="26">
        <f t="shared" si="151"/>
        <v>0.19550388366508278</v>
      </c>
      <c r="D479" s="26">
        <f t="shared" si="151"/>
        <v>0.24729842134010308</v>
      </c>
      <c r="E479" s="26">
        <f t="shared" si="151"/>
        <v>0.30394209497883273</v>
      </c>
      <c r="F479" s="26">
        <f t="shared" si="151"/>
        <v>0.3150900329528582</v>
      </c>
      <c r="G479" s="26">
        <f t="shared" si="151"/>
        <v>0.32676111993704832</v>
      </c>
      <c r="H479" s="26">
        <f t="shared" si="151"/>
        <v>0.31332019164575969</v>
      </c>
      <c r="I479" s="26">
        <f t="shared" si="151"/>
        <v>0.31362367927665435</v>
      </c>
      <c r="J479" s="26">
        <f t="shared" si="151"/>
        <v>0.30817073284847374</v>
      </c>
      <c r="K479" s="26">
        <f t="shared" si="151"/>
        <v>0.31371030956440976</v>
      </c>
      <c r="L479" s="26">
        <f t="shared" si="151"/>
        <v>0.32466154817510534</v>
      </c>
      <c r="M479" s="26">
        <f t="shared" si="151"/>
        <v>0.32145842451707685</v>
      </c>
      <c r="N479" s="26">
        <f t="shared" si="151"/>
        <v>0.3136059529997286</v>
      </c>
      <c r="O479" s="22">
        <f t="shared" si="150"/>
        <v>6.1876711800055925E-3</v>
      </c>
      <c r="P479" s="27" t="s">
        <v>984</v>
      </c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</row>
    <row r="480" spans="1:68" ht="16.5" customHeight="1" x14ac:dyDescent="0.25">
      <c r="A480" s="11"/>
      <c r="B480" s="194" t="s">
        <v>882</v>
      </c>
      <c r="C480" s="183"/>
      <c r="D480" s="183"/>
      <c r="E480" s="183"/>
      <c r="F480" s="183"/>
      <c r="G480" s="183"/>
      <c r="H480" s="183"/>
      <c r="I480" s="183"/>
      <c r="J480" s="183"/>
      <c r="K480" s="183"/>
      <c r="L480" s="183"/>
      <c r="M480" s="183"/>
      <c r="N480" s="184"/>
      <c r="O480" s="22"/>
      <c r="P480" s="15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</row>
    <row r="481" spans="1:68" ht="16.5" customHeight="1" x14ac:dyDescent="0.25">
      <c r="A481" s="11"/>
      <c r="B481" s="32">
        <f t="shared" ref="B481:N481" si="152">IFERROR(VLOOKUP($B$480,$131:$202,MATCH($P481&amp;"/"&amp;B$315,$129:$129,0),FALSE),"")</f>
        <v>19280</v>
      </c>
      <c r="C481" s="32">
        <f t="shared" si="152"/>
        <v>21357</v>
      </c>
      <c r="D481" s="32">
        <f t="shared" si="152"/>
        <v>25551</v>
      </c>
      <c r="E481" s="32">
        <f t="shared" si="152"/>
        <v>39388</v>
      </c>
      <c r="F481" s="32">
        <f t="shared" si="152"/>
        <v>32986</v>
      </c>
      <c r="G481" s="32">
        <f t="shared" si="152"/>
        <v>38772</v>
      </c>
      <c r="H481" s="32">
        <f t="shared" si="152"/>
        <v>39607</v>
      </c>
      <c r="I481" s="32">
        <f t="shared" si="152"/>
        <v>42921</v>
      </c>
      <c r="J481" s="32">
        <f t="shared" si="152"/>
        <v>43855</v>
      </c>
      <c r="K481" s="32">
        <f t="shared" si="152"/>
        <v>40692</v>
      </c>
      <c r="L481" s="32">
        <f t="shared" si="152"/>
        <v>41167</v>
      </c>
      <c r="M481" s="32">
        <f t="shared" si="152"/>
        <v>45526</v>
      </c>
      <c r="N481" s="32">
        <f t="shared" si="152"/>
        <v>48710</v>
      </c>
      <c r="O481" s="22"/>
      <c r="P481" s="25" t="s">
        <v>963</v>
      </c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</row>
    <row r="482" spans="1:68" ht="16.5" customHeight="1" x14ac:dyDescent="0.25">
      <c r="A482" s="11"/>
      <c r="B482" s="23">
        <f t="shared" ref="B482:N482" si="153">IFERROR(VLOOKUP($B$480,$131:$202,MATCH($P482&amp;"/"&amp;B$315,$129:$129,0),FALSE),"")</f>
        <v>17517</v>
      </c>
      <c r="C482" s="23">
        <f t="shared" si="153"/>
        <v>25467</v>
      </c>
      <c r="D482" s="23">
        <f t="shared" si="153"/>
        <v>26445</v>
      </c>
      <c r="E482" s="23">
        <f t="shared" si="153"/>
        <v>39516</v>
      </c>
      <c r="F482" s="23">
        <f t="shared" si="153"/>
        <v>40332</v>
      </c>
      <c r="G482" s="23">
        <f t="shared" si="153"/>
        <v>40864</v>
      </c>
      <c r="H482" s="23">
        <f t="shared" si="153"/>
        <v>42748</v>
      </c>
      <c r="I482" s="23">
        <f t="shared" si="153"/>
        <v>43039</v>
      </c>
      <c r="J482" s="23">
        <f t="shared" si="153"/>
        <v>41091</v>
      </c>
      <c r="K482" s="23">
        <f t="shared" si="153"/>
        <v>43899</v>
      </c>
      <c r="L482" s="23">
        <f t="shared" si="153"/>
        <v>44266</v>
      </c>
      <c r="M482" s="23">
        <f t="shared" si="153"/>
        <v>48711</v>
      </c>
      <c r="N482" s="23">
        <f t="shared" si="153"/>
        <v>65885</v>
      </c>
      <c r="O482" s="22"/>
      <c r="P482" s="25" t="s">
        <v>964</v>
      </c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</row>
    <row r="483" spans="1:68" ht="16.5" customHeight="1" x14ac:dyDescent="0.25">
      <c r="A483" s="11"/>
      <c r="B483" s="23">
        <f t="shared" ref="B483:N483" si="154">IFERROR(VLOOKUP($B$480,$131:$202,MATCH($P483&amp;"/"&amp;B$315,$129:$129,0),FALSE),"")</f>
        <v>19509</v>
      </c>
      <c r="C483" s="23">
        <f t="shared" si="154"/>
        <v>27721</v>
      </c>
      <c r="D483" s="23">
        <f t="shared" si="154"/>
        <v>30546</v>
      </c>
      <c r="E483" s="23">
        <f t="shared" si="154"/>
        <v>43064</v>
      </c>
      <c r="F483" s="23">
        <f t="shared" si="154"/>
        <v>46274</v>
      </c>
      <c r="G483" s="23">
        <f t="shared" si="154"/>
        <v>41547</v>
      </c>
      <c r="H483" s="23">
        <f t="shared" si="154"/>
        <v>42932</v>
      </c>
      <c r="I483" s="23">
        <f t="shared" si="154"/>
        <v>44686</v>
      </c>
      <c r="J483" s="23">
        <f t="shared" si="154"/>
        <v>39525</v>
      </c>
      <c r="K483" s="23">
        <f t="shared" si="154"/>
        <v>44151</v>
      </c>
      <c r="L483" s="23">
        <f t="shared" si="154"/>
        <v>51956</v>
      </c>
      <c r="M483" s="23">
        <f t="shared" si="154"/>
        <v>53138</v>
      </c>
      <c r="N483" s="23" t="str">
        <f t="shared" si="154"/>
        <v/>
      </c>
      <c r="O483" s="22"/>
      <c r="P483" s="25" t="s">
        <v>965</v>
      </c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</row>
    <row r="484" spans="1:68" ht="16.5" customHeight="1" x14ac:dyDescent="0.25">
      <c r="A484" s="11"/>
      <c r="B484" s="35">
        <f t="shared" ref="B484:N484" si="155">IFERROR(VLOOKUP($B$480,$131:$202,MATCH($P484&amp;"/"&amp;B$315,$129:$129,0),FALSE),"")</f>
        <v>14201.22</v>
      </c>
      <c r="C484" s="35">
        <f t="shared" si="155"/>
        <v>19341.14</v>
      </c>
      <c r="D484" s="35">
        <f t="shared" si="155"/>
        <v>24331.13</v>
      </c>
      <c r="E484" s="35">
        <f t="shared" si="155"/>
        <v>33359.69</v>
      </c>
      <c r="F484" s="35">
        <f t="shared" si="155"/>
        <v>38440.906000000003</v>
      </c>
      <c r="G484" s="35">
        <f t="shared" si="155"/>
        <v>41858.182000000001</v>
      </c>
      <c r="H484" s="35">
        <f t="shared" si="155"/>
        <v>44959.22</v>
      </c>
      <c r="I484" s="35">
        <f t="shared" si="155"/>
        <v>42458.39</v>
      </c>
      <c r="J484" s="35">
        <f t="shared" si="155"/>
        <v>36631.839999999997</v>
      </c>
      <c r="K484" s="35">
        <f t="shared" si="155"/>
        <v>46439.46</v>
      </c>
      <c r="L484" s="35">
        <f t="shared" si="155"/>
        <v>52247.86</v>
      </c>
      <c r="M484" s="35">
        <f t="shared" si="155"/>
        <v>58644.997000000003</v>
      </c>
      <c r="N484" s="35" t="str">
        <f t="shared" si="155"/>
        <v/>
      </c>
      <c r="O484" s="22"/>
      <c r="P484" s="25" t="s">
        <v>971</v>
      </c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</row>
    <row r="485" spans="1:68" ht="16.5" customHeight="1" x14ac:dyDescent="0.25">
      <c r="A485" s="11"/>
      <c r="B485" s="35">
        <f t="shared" ref="B485:M485" si="156">SUM(B481:B484)</f>
        <v>70507.22</v>
      </c>
      <c r="C485" s="35">
        <f t="shared" si="156"/>
        <v>93886.14</v>
      </c>
      <c r="D485" s="35">
        <f t="shared" si="156"/>
        <v>106873.13</v>
      </c>
      <c r="E485" s="35">
        <f t="shared" si="156"/>
        <v>155327.69</v>
      </c>
      <c r="F485" s="35">
        <f t="shared" si="156"/>
        <v>158032.90600000002</v>
      </c>
      <c r="G485" s="35">
        <f t="shared" si="156"/>
        <v>163041.182</v>
      </c>
      <c r="H485" s="35">
        <f t="shared" si="156"/>
        <v>170246.22</v>
      </c>
      <c r="I485" s="35">
        <f t="shared" si="156"/>
        <v>173104.39</v>
      </c>
      <c r="J485" s="35">
        <f t="shared" si="156"/>
        <v>161102.84</v>
      </c>
      <c r="K485" s="35">
        <f t="shared" si="156"/>
        <v>175181.46</v>
      </c>
      <c r="L485" s="35">
        <f t="shared" si="156"/>
        <v>189636.86</v>
      </c>
      <c r="M485" s="35">
        <f t="shared" si="156"/>
        <v>206019.997</v>
      </c>
      <c r="N485" s="35">
        <f>IF(N482="",N481*4,IF(N483="",(N482+N481)*2,IF(N484="",((N483+N482+N481)/3)*4,SUM(N481:N484))))</f>
        <v>229190</v>
      </c>
      <c r="O485" s="22">
        <f t="shared" ref="O485:O486" si="157">RATE(M$315-I$315,,-I485,M485)</f>
        <v>4.4480469576466564E-2</v>
      </c>
      <c r="P485" s="25" t="s">
        <v>966</v>
      </c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</row>
    <row r="486" spans="1:68" ht="16.5" customHeight="1" x14ac:dyDescent="0.25">
      <c r="A486" s="11"/>
      <c r="B486" s="26">
        <f t="shared" ref="B486:N486" si="158">+B485/B$478</f>
        <v>0.2826739079370435</v>
      </c>
      <c r="C486" s="26">
        <f t="shared" si="158"/>
        <v>0.42629360273133349</v>
      </c>
      <c r="D486" s="26">
        <f t="shared" si="158"/>
        <v>0.33652498425665273</v>
      </c>
      <c r="E486" s="26">
        <f t="shared" si="158"/>
        <v>0.30406175820468523</v>
      </c>
      <c r="F486" s="26">
        <f t="shared" si="158"/>
        <v>0.24448668225871942</v>
      </c>
      <c r="G486" s="26">
        <f t="shared" si="158"/>
        <v>0.20279688056477743</v>
      </c>
      <c r="H486" s="26">
        <f t="shared" si="158"/>
        <v>0.20237491312247333</v>
      </c>
      <c r="I486" s="26">
        <f t="shared" si="158"/>
        <v>0.20276550611639937</v>
      </c>
      <c r="J486" s="26">
        <f t="shared" si="158"/>
        <v>0.18564799653850367</v>
      </c>
      <c r="K486" s="26">
        <f t="shared" si="158"/>
        <v>0.19036827989706848</v>
      </c>
      <c r="L486" s="26">
        <f t="shared" si="158"/>
        <v>0.18946136194043448</v>
      </c>
      <c r="M486" s="26">
        <f t="shared" si="158"/>
        <v>0.19154771494046416</v>
      </c>
      <c r="N486" s="26">
        <f t="shared" si="158"/>
        <v>0.21009990264579753</v>
      </c>
      <c r="O486" s="22">
        <f t="shared" si="157"/>
        <v>-1.4127562839510048E-2</v>
      </c>
      <c r="P486" s="27" t="s">
        <v>985</v>
      </c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</row>
    <row r="487" spans="1:68" ht="16.5" customHeight="1" x14ac:dyDescent="0.25">
      <c r="A487" s="11"/>
      <c r="B487" s="197" t="s">
        <v>884</v>
      </c>
      <c r="C487" s="183"/>
      <c r="D487" s="183"/>
      <c r="E487" s="183"/>
      <c r="F487" s="183"/>
      <c r="G487" s="183"/>
      <c r="H487" s="183"/>
      <c r="I487" s="183"/>
      <c r="J487" s="183"/>
      <c r="K487" s="183"/>
      <c r="L487" s="183"/>
      <c r="M487" s="183"/>
      <c r="N487" s="184"/>
      <c r="O487" s="22"/>
      <c r="P487" s="15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</row>
    <row r="488" spans="1:68" ht="16.5" customHeight="1" x14ac:dyDescent="0.25">
      <c r="A488" s="11"/>
      <c r="B488" s="32">
        <f t="shared" ref="B488:N488" si="159">IFERROR(VLOOKUP($B$487,$131:$202,MATCH($P488&amp;"/"&amp;B$315,$129:$129,0),FALSE),"")</f>
        <v>62293</v>
      </c>
      <c r="C488" s="32">
        <f t="shared" si="159"/>
        <v>39716</v>
      </c>
      <c r="D488" s="32">
        <f t="shared" si="159"/>
        <v>74163</v>
      </c>
      <c r="E488" s="32">
        <f t="shared" si="159"/>
        <v>77810</v>
      </c>
      <c r="F488" s="32">
        <f t="shared" si="159"/>
        <v>95223</v>
      </c>
      <c r="G488" s="32">
        <f t="shared" si="159"/>
        <v>152703</v>
      </c>
      <c r="H488" s="32">
        <f t="shared" si="159"/>
        <v>156176</v>
      </c>
      <c r="I488" s="32">
        <f t="shared" si="159"/>
        <v>168899</v>
      </c>
      <c r="J488" s="32">
        <f t="shared" si="159"/>
        <v>172594</v>
      </c>
      <c r="K488" s="32">
        <f t="shared" si="159"/>
        <v>175566</v>
      </c>
      <c r="L488" s="32">
        <f t="shared" si="159"/>
        <v>179681</v>
      </c>
      <c r="M488" s="32">
        <f t="shared" si="159"/>
        <v>195461</v>
      </c>
      <c r="N488" s="32">
        <f t="shared" si="159"/>
        <v>200482</v>
      </c>
      <c r="O488" s="22"/>
      <c r="P488" s="25" t="s">
        <v>963</v>
      </c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</row>
    <row r="489" spans="1:68" ht="16.5" customHeight="1" x14ac:dyDescent="0.25">
      <c r="A489" s="11"/>
      <c r="B489" s="23">
        <f t="shared" ref="B489:N489" si="160">IFERROR(VLOOKUP($B$487,$131:$202,MATCH($P489&amp;"/"&amp;B$315,$129:$129,0),FALSE),"")</f>
        <v>46678</v>
      </c>
      <c r="C489" s="23">
        <f t="shared" si="160"/>
        <v>48798</v>
      </c>
      <c r="D489" s="23">
        <f t="shared" si="160"/>
        <v>66047</v>
      </c>
      <c r="E489" s="23">
        <f t="shared" si="160"/>
        <v>82453</v>
      </c>
      <c r="F489" s="23">
        <f t="shared" si="160"/>
        <v>110761</v>
      </c>
      <c r="G489" s="23">
        <f t="shared" si="160"/>
        <v>161266</v>
      </c>
      <c r="H489" s="23">
        <f t="shared" si="160"/>
        <v>168768</v>
      </c>
      <c r="I489" s="23">
        <f t="shared" si="160"/>
        <v>170158</v>
      </c>
      <c r="J489" s="23">
        <f t="shared" si="160"/>
        <v>183197</v>
      </c>
      <c r="K489" s="23">
        <f t="shared" si="160"/>
        <v>184550</v>
      </c>
      <c r="L489" s="23">
        <f t="shared" si="160"/>
        <v>192599</v>
      </c>
      <c r="M489" s="23">
        <f t="shared" si="160"/>
        <v>207947</v>
      </c>
      <c r="N489" s="23">
        <f t="shared" si="160"/>
        <v>230354</v>
      </c>
      <c r="O489" s="22"/>
      <c r="P489" s="25" t="s">
        <v>964</v>
      </c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</row>
    <row r="490" spans="1:68" ht="16.5" customHeight="1" x14ac:dyDescent="0.25">
      <c r="A490" s="11"/>
      <c r="B490" s="23">
        <f t="shared" ref="B490:N490" si="161">IFERROR(VLOOKUP($B$487,$131:$202,MATCH($P490&amp;"/"&amp;B$315,$129:$129,0),FALSE),"")</f>
        <v>50095</v>
      </c>
      <c r="C490" s="23">
        <f t="shared" si="161"/>
        <v>51439</v>
      </c>
      <c r="D490" s="23">
        <f t="shared" si="161"/>
        <v>72702</v>
      </c>
      <c r="E490" s="23">
        <f t="shared" si="161"/>
        <v>91651</v>
      </c>
      <c r="F490" s="23">
        <f t="shared" si="161"/>
        <v>137144</v>
      </c>
      <c r="G490" s="23">
        <f t="shared" si="161"/>
        <v>163319</v>
      </c>
      <c r="H490" s="23">
        <f t="shared" si="161"/>
        <v>169982</v>
      </c>
      <c r="I490" s="23">
        <f t="shared" si="161"/>
        <v>176501</v>
      </c>
      <c r="J490" s="23">
        <f t="shared" si="161"/>
        <v>189586</v>
      </c>
      <c r="K490" s="23">
        <f t="shared" si="161"/>
        <v>195597</v>
      </c>
      <c r="L490" s="23">
        <f t="shared" si="161"/>
        <v>221931</v>
      </c>
      <c r="M490" s="23">
        <f t="shared" si="161"/>
        <v>225367</v>
      </c>
      <c r="N490" s="23" t="str">
        <f t="shared" si="161"/>
        <v/>
      </c>
      <c r="O490" s="22"/>
      <c r="P490" s="25" t="s">
        <v>965</v>
      </c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</row>
    <row r="491" spans="1:68" ht="16.5" customHeight="1" x14ac:dyDescent="0.25">
      <c r="A491" s="11"/>
      <c r="B491" s="23">
        <f t="shared" ref="B491:N491" si="162">IFERROR(VLOOKUP($B$487,$131:$202,MATCH($P491&amp;"/"&amp;B$315,$129:$129,0),FALSE),"")</f>
        <v>19856.3</v>
      </c>
      <c r="C491" s="35">
        <f t="shared" si="162"/>
        <v>53678.48</v>
      </c>
      <c r="D491" s="35">
        <f t="shared" si="162"/>
        <v>77104.990000000005</v>
      </c>
      <c r="E491" s="35">
        <f t="shared" si="162"/>
        <v>79621.87</v>
      </c>
      <c r="F491" s="35">
        <f t="shared" si="162"/>
        <v>145225.65599999999</v>
      </c>
      <c r="G491" s="35">
        <f t="shared" si="162"/>
        <v>163633.78599999999</v>
      </c>
      <c r="H491" s="35">
        <f t="shared" si="162"/>
        <v>176069.51</v>
      </c>
      <c r="I491" s="35">
        <f t="shared" si="162"/>
        <v>165054.76999999999</v>
      </c>
      <c r="J491" s="35">
        <f t="shared" si="162"/>
        <v>161306.73000000001</v>
      </c>
      <c r="K491" s="35">
        <f t="shared" si="162"/>
        <v>189329.54</v>
      </c>
      <c r="L491" s="35">
        <f t="shared" si="162"/>
        <v>217078.46</v>
      </c>
      <c r="M491" s="35">
        <f t="shared" si="162"/>
        <v>240759.45199999999</v>
      </c>
      <c r="N491" s="35" t="str">
        <f t="shared" si="162"/>
        <v/>
      </c>
      <c r="O491" s="22"/>
      <c r="P491" s="25" t="s">
        <v>971</v>
      </c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</row>
    <row r="492" spans="1:68" ht="16.5" customHeight="1" x14ac:dyDescent="0.25">
      <c r="A492" s="11"/>
      <c r="B492" s="42">
        <f t="shared" ref="B492:M492" si="163">SUM(B488:B491)</f>
        <v>178922.3</v>
      </c>
      <c r="C492" s="35">
        <f t="shared" si="163"/>
        <v>193631.48</v>
      </c>
      <c r="D492" s="35">
        <f t="shared" si="163"/>
        <v>290016.99</v>
      </c>
      <c r="E492" s="35">
        <f t="shared" si="163"/>
        <v>331535.87</v>
      </c>
      <c r="F492" s="35">
        <f t="shared" si="163"/>
        <v>488353.65599999996</v>
      </c>
      <c r="G492" s="35">
        <f t="shared" si="163"/>
        <v>640921.78599999996</v>
      </c>
      <c r="H492" s="35">
        <f t="shared" si="163"/>
        <v>670995.51</v>
      </c>
      <c r="I492" s="35">
        <f t="shared" si="163"/>
        <v>680612.77</v>
      </c>
      <c r="J492" s="35">
        <f t="shared" si="163"/>
        <v>706683.73</v>
      </c>
      <c r="K492" s="35">
        <f t="shared" si="163"/>
        <v>745042.54</v>
      </c>
      <c r="L492" s="35">
        <f t="shared" si="163"/>
        <v>811289.46</v>
      </c>
      <c r="M492" s="35">
        <f t="shared" si="163"/>
        <v>869534.45200000005</v>
      </c>
      <c r="N492" s="35">
        <f>IF(N489="",N488*4,IF(N490="",(N489+N488)*2,IF(N491="",((N490+N489+N488)/3)*4,SUM(N488:N491))))</f>
        <v>861672</v>
      </c>
      <c r="O492" s="22">
        <f t="shared" ref="O492:O493" si="164">RATE(M$315-I$315,,-I492,M492)</f>
        <v>6.3155218259114479E-2</v>
      </c>
      <c r="P492" s="25" t="s">
        <v>966</v>
      </c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</row>
    <row r="493" spans="1:68" ht="16.5" customHeight="1" x14ac:dyDescent="0.25">
      <c r="A493" s="11"/>
      <c r="B493" s="26">
        <f t="shared" ref="B493:N493" si="165">+B492/(B$396+B$410)</f>
        <v>0.15530311706934738</v>
      </c>
      <c r="C493" s="26">
        <f t="shared" si="165"/>
        <v>0.17188527976057291</v>
      </c>
      <c r="D493" s="26">
        <f t="shared" si="165"/>
        <v>0.22583620573669161</v>
      </c>
      <c r="E493" s="26">
        <f t="shared" si="165"/>
        <v>0.19725784969022833</v>
      </c>
      <c r="F493" s="26">
        <f t="shared" si="165"/>
        <v>0.23805471618342333</v>
      </c>
      <c r="G493" s="26">
        <f t="shared" si="165"/>
        <v>0.26049498412396171</v>
      </c>
      <c r="H493" s="26">
        <f t="shared" si="165"/>
        <v>0.24991204880642903</v>
      </c>
      <c r="I493" s="26">
        <f t="shared" si="165"/>
        <v>0.25003161889166142</v>
      </c>
      <c r="J493" s="26">
        <f t="shared" si="165"/>
        <v>0.25095945015212479</v>
      </c>
      <c r="K493" s="26">
        <f t="shared" si="165"/>
        <v>0.25398981754665617</v>
      </c>
      <c r="L493" s="26">
        <f t="shared" si="165"/>
        <v>0.2631507355753816</v>
      </c>
      <c r="M493" s="26">
        <f t="shared" si="165"/>
        <v>0.25988379785246912</v>
      </c>
      <c r="N493" s="26">
        <f t="shared" si="165"/>
        <v>0.24771737280534306</v>
      </c>
      <c r="O493" s="22">
        <f t="shared" si="164"/>
        <v>9.7086294975493818E-3</v>
      </c>
      <c r="P493" s="27" t="s">
        <v>986</v>
      </c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</row>
    <row r="494" spans="1:68" ht="16.5" customHeight="1" x14ac:dyDescent="0.25">
      <c r="A494" s="28"/>
      <c r="B494" s="36"/>
      <c r="C494" s="26">
        <f t="shared" ref="C494:N494" si="166">C492/B492-1</f>
        <v>8.2209875459906545E-2</v>
      </c>
      <c r="D494" s="26">
        <f t="shared" si="166"/>
        <v>0.49777809889177105</v>
      </c>
      <c r="E494" s="26">
        <f t="shared" si="166"/>
        <v>0.14316016451312041</v>
      </c>
      <c r="F494" s="26">
        <f t="shared" si="166"/>
        <v>0.47300397993134191</v>
      </c>
      <c r="G494" s="26">
        <f t="shared" si="166"/>
        <v>0.31241320327086886</v>
      </c>
      <c r="H494" s="26">
        <f t="shared" si="166"/>
        <v>4.6922611552480564E-2</v>
      </c>
      <c r="I494" s="26">
        <f t="shared" si="166"/>
        <v>1.4332823180888354E-2</v>
      </c>
      <c r="J494" s="26">
        <f t="shared" si="166"/>
        <v>3.8305129067736976E-2</v>
      </c>
      <c r="K494" s="26">
        <f t="shared" si="166"/>
        <v>5.4280024247905123E-2</v>
      </c>
      <c r="L494" s="26">
        <f t="shared" si="166"/>
        <v>8.8916963050190256E-2</v>
      </c>
      <c r="M494" s="26">
        <f t="shared" si="166"/>
        <v>7.1793108220585156E-2</v>
      </c>
      <c r="N494" s="26">
        <f t="shared" si="166"/>
        <v>-9.0421397127115055E-3</v>
      </c>
      <c r="O494" s="33"/>
      <c r="P494" s="27" t="s">
        <v>972</v>
      </c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</row>
    <row r="495" spans="1:68" ht="16.5" customHeight="1" x14ac:dyDescent="0.25">
      <c r="A495" s="11"/>
      <c r="B495" s="193" t="s">
        <v>891</v>
      </c>
      <c r="C495" s="183"/>
      <c r="D495" s="183"/>
      <c r="E495" s="183"/>
      <c r="F495" s="183"/>
      <c r="G495" s="183"/>
      <c r="H495" s="183"/>
      <c r="I495" s="183"/>
      <c r="J495" s="183"/>
      <c r="K495" s="183"/>
      <c r="L495" s="183"/>
      <c r="M495" s="183"/>
      <c r="N495" s="184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</row>
    <row r="496" spans="1:68" ht="16.5" customHeight="1" x14ac:dyDescent="0.25">
      <c r="A496" s="11"/>
      <c r="B496" s="182" t="s">
        <v>894</v>
      </c>
      <c r="C496" s="183"/>
      <c r="D496" s="183"/>
      <c r="E496" s="183"/>
      <c r="F496" s="183"/>
      <c r="G496" s="183"/>
      <c r="H496" s="183"/>
      <c r="I496" s="183"/>
      <c r="J496" s="183"/>
      <c r="K496" s="183"/>
      <c r="L496" s="183"/>
      <c r="M496" s="183"/>
      <c r="N496" s="184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</row>
    <row r="497" spans="1:68" ht="16.5" customHeight="1" x14ac:dyDescent="0.25">
      <c r="A497" s="11"/>
      <c r="B497" s="23">
        <f t="shared" ref="B497:N497" si="167">IFERROR(VLOOKUP($B$496,$207:$310,MATCH($P497&amp;"/"&amp;B$315,$205:$205,0),FALSE),"")</f>
        <v>3258</v>
      </c>
      <c r="C497" s="23">
        <f t="shared" si="167"/>
        <v>3371</v>
      </c>
      <c r="D497" s="23">
        <f t="shared" si="167"/>
        <v>4072</v>
      </c>
      <c r="E497" s="23">
        <f t="shared" si="167"/>
        <v>4192</v>
      </c>
      <c r="F497" s="23">
        <f t="shared" si="167"/>
        <v>4613</v>
      </c>
      <c r="G497" s="23">
        <f t="shared" si="167"/>
        <v>5258</v>
      </c>
      <c r="H497" s="23">
        <f t="shared" si="167"/>
        <v>5927</v>
      </c>
      <c r="I497" s="23">
        <f t="shared" si="167"/>
        <v>6458</v>
      </c>
      <c r="J497" s="23">
        <f t="shared" si="167"/>
        <v>7199</v>
      </c>
      <c r="K497" s="23">
        <f t="shared" si="167"/>
        <v>6792</v>
      </c>
      <c r="L497" s="23">
        <f t="shared" si="167"/>
        <v>6610</v>
      </c>
      <c r="M497" s="23">
        <f t="shared" si="167"/>
        <v>6915</v>
      </c>
      <c r="N497" s="24">
        <f t="shared" si="167"/>
        <v>15773</v>
      </c>
      <c r="O497" s="22"/>
      <c r="P497" s="25" t="s">
        <v>963</v>
      </c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</row>
    <row r="498" spans="1:68" ht="16.5" customHeight="1" x14ac:dyDescent="0.25">
      <c r="A498" s="11"/>
      <c r="B498" s="23">
        <f t="shared" ref="B498:N498" si="168">IFERROR(VLOOKUP($B$496,$207:$310,MATCH($P498&amp;"/"&amp;B$315,$205:$205,0),FALSE),"")</f>
        <v>6530</v>
      </c>
      <c r="C498" s="23">
        <f t="shared" si="168"/>
        <v>6712</v>
      </c>
      <c r="D498" s="23">
        <f t="shared" si="168"/>
        <v>8145</v>
      </c>
      <c r="E498" s="23">
        <f t="shared" si="168"/>
        <v>8300</v>
      </c>
      <c r="F498" s="23">
        <f t="shared" si="168"/>
        <v>9227</v>
      </c>
      <c r="G498" s="23">
        <f t="shared" si="168"/>
        <v>10676</v>
      </c>
      <c r="H498" s="23">
        <f t="shared" si="168"/>
        <v>12166</v>
      </c>
      <c r="I498" s="23">
        <f t="shared" si="168"/>
        <v>13431</v>
      </c>
      <c r="J498" s="23">
        <f t="shared" si="168"/>
        <v>14319</v>
      </c>
      <c r="K498" s="23">
        <f t="shared" si="168"/>
        <v>13760</v>
      </c>
      <c r="L498" s="23">
        <f t="shared" si="168"/>
        <v>13249</v>
      </c>
      <c r="M498" s="23">
        <f t="shared" si="168"/>
        <v>14040</v>
      </c>
      <c r="N498" s="24">
        <f t="shared" si="168"/>
        <v>31820</v>
      </c>
      <c r="O498" s="22"/>
      <c r="P498" s="25" t="s">
        <v>964</v>
      </c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</row>
    <row r="499" spans="1:68" ht="16.5" customHeight="1" x14ac:dyDescent="0.25">
      <c r="A499" s="11"/>
      <c r="B499" s="23">
        <f t="shared" ref="B499:N499" si="169">IFERROR(VLOOKUP($B$496,$207:$310,MATCH($P499&amp;"/"&amp;B$315,$205:$205,0),FALSE),"")</f>
        <v>10009</v>
      </c>
      <c r="C499" s="23">
        <f t="shared" si="169"/>
        <v>10490</v>
      </c>
      <c r="D499" s="23">
        <f t="shared" si="169"/>
        <v>12185</v>
      </c>
      <c r="E499" s="23">
        <f t="shared" si="169"/>
        <v>12847</v>
      </c>
      <c r="F499" s="23">
        <f t="shared" si="169"/>
        <v>14152</v>
      </c>
      <c r="G499" s="23">
        <f t="shared" si="169"/>
        <v>16344</v>
      </c>
      <c r="H499" s="23">
        <f t="shared" si="169"/>
        <v>18486</v>
      </c>
      <c r="I499" s="23">
        <f t="shared" si="169"/>
        <v>20631</v>
      </c>
      <c r="J499" s="23">
        <f t="shared" si="169"/>
        <v>21265</v>
      </c>
      <c r="K499" s="23">
        <f t="shared" si="169"/>
        <v>20649</v>
      </c>
      <c r="L499" s="23">
        <f t="shared" si="169"/>
        <v>20199</v>
      </c>
      <c r="M499" s="23">
        <f t="shared" si="169"/>
        <v>21392</v>
      </c>
      <c r="N499" s="24" t="str">
        <f t="shared" si="169"/>
        <v/>
      </c>
      <c r="O499" s="22"/>
      <c r="P499" s="25" t="s">
        <v>965</v>
      </c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</row>
    <row r="500" spans="1:68" ht="16.5" customHeight="1" x14ac:dyDescent="0.25">
      <c r="A500" s="11"/>
      <c r="B500" s="23">
        <f t="shared" ref="B500:M500" si="170">IFERROR(VLOOKUP($B$496,$207:$310,MATCH($P500&amp;"/"&amp;B$315,$205:$205,0),FALSE),"")</f>
        <v>12941.36</v>
      </c>
      <c r="C500" s="23">
        <f t="shared" si="170"/>
        <v>14329.01</v>
      </c>
      <c r="D500" s="23">
        <f t="shared" si="170"/>
        <v>16315.81</v>
      </c>
      <c r="E500" s="23">
        <f t="shared" si="170"/>
        <v>17594.66</v>
      </c>
      <c r="F500" s="23">
        <f t="shared" si="170"/>
        <v>19323.598000000002</v>
      </c>
      <c r="G500" s="23">
        <f t="shared" si="170"/>
        <v>22148.73</v>
      </c>
      <c r="H500" s="23">
        <f t="shared" si="170"/>
        <v>25057.73</v>
      </c>
      <c r="I500" s="23">
        <f t="shared" si="170"/>
        <v>27850.75</v>
      </c>
      <c r="J500" s="23">
        <f t="shared" si="170"/>
        <v>28182.97</v>
      </c>
      <c r="K500" s="23">
        <f t="shared" si="170"/>
        <v>27357.64</v>
      </c>
      <c r="L500" s="23">
        <f t="shared" si="170"/>
        <v>27110.98</v>
      </c>
      <c r="M500" s="23">
        <f t="shared" si="170"/>
        <v>28859.535</v>
      </c>
      <c r="N500" s="24">
        <f>IFERROR(VLOOKUP($B$496,$207:$310,MATCH($P500&amp;"/"&amp;N$315,$205:$205,0),FALSE),IFERROR((VLOOKUP($B$496,$207:$310,MATCH($P499&amp;"/"&amp;N$315,$205:$205,0),FALSE)/3)*4,IFERROR(VLOOKUP($B$496,$207:$310,MATCH($P498&amp;"/"&amp;N$315,$205:$205,0),FALSE)*2,IFERROR(VLOOKUP($B$496,$207:$310,MATCH($P497&amp;"/"&amp;N$315,$205:$205,0),FALSE)*4,""))))</f>
        <v>63640</v>
      </c>
      <c r="O500" s="22">
        <f t="shared" ref="O500:O501" si="171">RATE(M$315-I$315,,-I500,M500)</f>
        <v>8.9348155272551584E-3</v>
      </c>
      <c r="P500" s="25" t="s">
        <v>966</v>
      </c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</row>
    <row r="501" spans="1:68" ht="16.5" customHeight="1" x14ac:dyDescent="0.25">
      <c r="A501" s="11"/>
      <c r="B501" s="26">
        <f t="shared" ref="B501:N501" si="172">B500/(B$396+B410)</f>
        <v>1.1232996373937567E-2</v>
      </c>
      <c r="C501" s="26">
        <f t="shared" si="172"/>
        <v>1.2719759682372137E-2</v>
      </c>
      <c r="D501" s="26">
        <f t="shared" si="172"/>
        <v>1.270511987563477E-2</v>
      </c>
      <c r="E501" s="26">
        <f t="shared" si="172"/>
        <v>1.0468504652696171E-2</v>
      </c>
      <c r="F501" s="26">
        <f t="shared" si="172"/>
        <v>9.419554007664822E-3</v>
      </c>
      <c r="G501" s="26">
        <f t="shared" si="172"/>
        <v>9.0020860512860078E-3</v>
      </c>
      <c r="H501" s="26">
        <f t="shared" si="172"/>
        <v>9.3327429906920247E-3</v>
      </c>
      <c r="I501" s="26">
        <f t="shared" si="172"/>
        <v>1.0231321563136319E-2</v>
      </c>
      <c r="J501" s="26">
        <f t="shared" si="172"/>
        <v>1.0008413034857656E-2</v>
      </c>
      <c r="K501" s="26">
        <f t="shared" si="172"/>
        <v>9.3263963049775682E-3</v>
      </c>
      <c r="L501" s="26">
        <f t="shared" si="172"/>
        <v>8.7937470914135375E-3</v>
      </c>
      <c r="M501" s="26">
        <f t="shared" si="172"/>
        <v>8.6254495641953661E-3</v>
      </c>
      <c r="N501" s="26">
        <f t="shared" si="172"/>
        <v>1.8295515701255271E-2</v>
      </c>
      <c r="O501" s="22">
        <f t="shared" si="171"/>
        <v>-4.1786023018108583E-2</v>
      </c>
      <c r="P501" s="27" t="s">
        <v>967</v>
      </c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</row>
    <row r="502" spans="1:68" ht="16.5" customHeight="1" x14ac:dyDescent="0.25">
      <c r="A502" s="11"/>
      <c r="B502" s="195" t="s">
        <v>897</v>
      </c>
      <c r="C502" s="18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4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</row>
    <row r="503" spans="1:68" ht="16.5" customHeight="1" x14ac:dyDescent="0.25">
      <c r="A503" s="11"/>
      <c r="B503" s="24">
        <f t="shared" ref="B503:N503" si="173">IFERROR(VLOOKUP($B$502,$207:$310,MATCH($P503&amp;"/"&amp;B$315,$205:$205,0),FALSE),"")</f>
        <v>0</v>
      </c>
      <c r="C503" s="24">
        <f t="shared" si="173"/>
        <v>0</v>
      </c>
      <c r="D503" s="24">
        <f t="shared" si="173"/>
        <v>18572</v>
      </c>
      <c r="E503" s="24">
        <f t="shared" si="173"/>
        <v>13085</v>
      </c>
      <c r="F503" s="24">
        <f t="shared" si="173"/>
        <v>26552</v>
      </c>
      <c r="G503" s="24">
        <f t="shared" si="173"/>
        <v>31520</v>
      </c>
      <c r="H503" s="24">
        <f t="shared" si="173"/>
        <v>73195</v>
      </c>
      <c r="I503" s="24">
        <f t="shared" si="173"/>
        <v>54326</v>
      </c>
      <c r="J503" s="24">
        <f t="shared" si="173"/>
        <v>74793</v>
      </c>
      <c r="K503" s="24">
        <f t="shared" si="173"/>
        <v>103312</v>
      </c>
      <c r="L503" s="24">
        <f t="shared" si="173"/>
        <v>123781</v>
      </c>
      <c r="M503" s="24">
        <f t="shared" si="173"/>
        <v>119536</v>
      </c>
      <c r="N503" s="24">
        <f t="shared" si="173"/>
        <v>170942</v>
      </c>
      <c r="O503" s="22"/>
      <c r="P503" s="25" t="s">
        <v>963</v>
      </c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</row>
    <row r="504" spans="1:68" ht="16.5" customHeight="1" x14ac:dyDescent="0.25">
      <c r="A504" s="11"/>
      <c r="B504" s="24">
        <f t="shared" ref="B504:N504" si="174">IFERROR(VLOOKUP($B$502,$207:$310,MATCH($P504&amp;"/"&amp;B$315,$205:$205,0),FALSE),"")</f>
        <v>0</v>
      </c>
      <c r="C504" s="24">
        <f t="shared" si="174"/>
        <v>56044</v>
      </c>
      <c r="D504" s="24">
        <f t="shared" si="174"/>
        <v>48428</v>
      </c>
      <c r="E504" s="24">
        <f t="shared" si="174"/>
        <v>21657</v>
      </c>
      <c r="F504" s="24">
        <f t="shared" si="174"/>
        <v>51976</v>
      </c>
      <c r="G504" s="24">
        <f t="shared" si="174"/>
        <v>56398</v>
      </c>
      <c r="H504" s="24">
        <f t="shared" si="174"/>
        <v>127815</v>
      </c>
      <c r="I504" s="24">
        <f t="shared" si="174"/>
        <v>109924</v>
      </c>
      <c r="J504" s="24">
        <f t="shared" si="174"/>
        <v>142061</v>
      </c>
      <c r="K504" s="24">
        <f t="shared" si="174"/>
        <v>200824</v>
      </c>
      <c r="L504" s="24">
        <f t="shared" si="174"/>
        <v>241770</v>
      </c>
      <c r="M504" s="24">
        <f t="shared" si="174"/>
        <v>214950</v>
      </c>
      <c r="N504" s="24">
        <f t="shared" si="174"/>
        <v>248968</v>
      </c>
      <c r="O504" s="22"/>
      <c r="P504" s="25" t="s">
        <v>964</v>
      </c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</row>
    <row r="505" spans="1:68" ht="16.5" customHeight="1" x14ac:dyDescent="0.25">
      <c r="A505" s="11"/>
      <c r="B505" s="24">
        <f t="shared" ref="B505:N505" si="175">IFERROR(VLOOKUP($B$502,$207:$310,MATCH($P505&amp;"/"&amp;B$315,$205:$205,0),FALSE),"")</f>
        <v>0</v>
      </c>
      <c r="C505" s="24">
        <f t="shared" si="175"/>
        <v>85833</v>
      </c>
      <c r="D505" s="24">
        <f t="shared" si="175"/>
        <v>70122</v>
      </c>
      <c r="E505" s="24">
        <f t="shared" si="175"/>
        <v>33358</v>
      </c>
      <c r="F505" s="24">
        <f t="shared" si="175"/>
        <v>75925</v>
      </c>
      <c r="G505" s="24">
        <f t="shared" si="175"/>
        <v>111810</v>
      </c>
      <c r="H505" s="24">
        <f t="shared" si="175"/>
        <v>189320</v>
      </c>
      <c r="I505" s="24">
        <f t="shared" si="175"/>
        <v>183661</v>
      </c>
      <c r="J505" s="24">
        <f t="shared" si="175"/>
        <v>234676</v>
      </c>
      <c r="K505" s="24">
        <f t="shared" si="175"/>
        <v>309562</v>
      </c>
      <c r="L505" s="24">
        <f t="shared" si="175"/>
        <v>338257</v>
      </c>
      <c r="M505" s="24">
        <f t="shared" si="175"/>
        <v>333510</v>
      </c>
      <c r="N505" s="24" t="str">
        <f t="shared" si="175"/>
        <v/>
      </c>
      <c r="O505" s="22"/>
      <c r="P505" s="25" t="s">
        <v>965</v>
      </c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</row>
    <row r="506" spans="1:68" ht="16.5" customHeight="1" x14ac:dyDescent="0.25">
      <c r="A506" s="11"/>
      <c r="B506" s="24">
        <f t="shared" ref="B506:N506" si="176">IFERROR(VLOOKUP($B$502,$207:$310,MATCH($P506&amp;"/"&amp;B$315,$205:$205,0),FALSE),"")</f>
        <v>0</v>
      </c>
      <c r="C506" s="24">
        <f t="shared" si="176"/>
        <v>113853.85</v>
      </c>
      <c r="D506" s="24">
        <f t="shared" si="176"/>
        <v>89517.68</v>
      </c>
      <c r="E506" s="24">
        <f t="shared" si="176"/>
        <v>58697.05</v>
      </c>
      <c r="F506" s="24">
        <f t="shared" si="176"/>
        <v>97890.22</v>
      </c>
      <c r="G506" s="24">
        <f t="shared" si="176"/>
        <v>152406.302</v>
      </c>
      <c r="H506" s="24">
        <f t="shared" si="176"/>
        <v>242404.41</v>
      </c>
      <c r="I506" s="24">
        <f t="shared" si="176"/>
        <v>270013.03999999998</v>
      </c>
      <c r="J506" s="24">
        <f t="shared" si="176"/>
        <v>379791.7</v>
      </c>
      <c r="K506" s="24">
        <f t="shared" si="176"/>
        <v>463778.43</v>
      </c>
      <c r="L506" s="24">
        <f t="shared" si="176"/>
        <v>459055.64</v>
      </c>
      <c r="M506" s="24">
        <f t="shared" si="176"/>
        <v>467004.33199999999</v>
      </c>
      <c r="N506" s="24" t="str">
        <f t="shared" si="176"/>
        <v/>
      </c>
      <c r="O506" s="22"/>
      <c r="P506" s="25" t="s">
        <v>966</v>
      </c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</row>
    <row r="507" spans="1:68" ht="16.5" customHeight="1" x14ac:dyDescent="0.25">
      <c r="A507" s="11"/>
      <c r="B507" s="195" t="s">
        <v>987</v>
      </c>
      <c r="C507" s="183"/>
      <c r="D507" s="183"/>
      <c r="E507" s="183"/>
      <c r="F507" s="183"/>
      <c r="G507" s="183"/>
      <c r="H507" s="183"/>
      <c r="I507" s="183"/>
      <c r="J507" s="183"/>
      <c r="K507" s="183"/>
      <c r="L507" s="183"/>
      <c r="M507" s="183"/>
      <c r="N507" s="184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</row>
    <row r="508" spans="1:68" ht="16.5" customHeight="1" x14ac:dyDescent="0.25">
      <c r="A508" s="11"/>
      <c r="B508" s="23" t="str">
        <f t="shared" ref="B508:N508" si="177">IFERROR(VLOOKUP($B$507,$207:$310,MATCH($P508&amp;"/"&amp;B$315,$205:$205,0),FALSE),"")</f>
        <v/>
      </c>
      <c r="C508" s="23" t="str">
        <f t="shared" si="177"/>
        <v/>
      </c>
      <c r="D508" s="23" t="str">
        <f t="shared" si="177"/>
        <v/>
      </c>
      <c r="E508" s="23" t="str">
        <f t="shared" si="177"/>
        <v/>
      </c>
      <c r="F508" s="23" t="str">
        <f t="shared" si="177"/>
        <v/>
      </c>
      <c r="G508" s="23" t="str">
        <f t="shared" si="177"/>
        <v/>
      </c>
      <c r="H508" s="23" t="str">
        <f t="shared" si="177"/>
        <v/>
      </c>
      <c r="I508" s="23" t="str">
        <f t="shared" si="177"/>
        <v/>
      </c>
      <c r="J508" s="23" t="str">
        <f t="shared" si="177"/>
        <v/>
      </c>
      <c r="K508" s="23" t="str">
        <f t="shared" si="177"/>
        <v/>
      </c>
      <c r="L508" s="23" t="str">
        <f t="shared" si="177"/>
        <v/>
      </c>
      <c r="M508" s="23" t="str">
        <f t="shared" si="177"/>
        <v/>
      </c>
      <c r="N508" s="24" t="str">
        <f t="shared" si="177"/>
        <v/>
      </c>
      <c r="O508" s="22"/>
      <c r="P508" s="25" t="s">
        <v>963</v>
      </c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</row>
    <row r="509" spans="1:68" ht="16.5" customHeight="1" x14ac:dyDescent="0.25">
      <c r="A509" s="11"/>
      <c r="B509" s="23" t="str">
        <f t="shared" ref="B509:N509" si="178">IFERROR(VLOOKUP($B$507,$207:$310,MATCH($P509&amp;"/"&amp;B$315,$205:$205,0),FALSE),"")</f>
        <v/>
      </c>
      <c r="C509" s="23" t="str">
        <f t="shared" si="178"/>
        <v/>
      </c>
      <c r="D509" s="23" t="str">
        <f t="shared" si="178"/>
        <v/>
      </c>
      <c r="E509" s="23" t="str">
        <f t="shared" si="178"/>
        <v/>
      </c>
      <c r="F509" s="23" t="str">
        <f t="shared" si="178"/>
        <v/>
      </c>
      <c r="G509" s="23" t="str">
        <f t="shared" si="178"/>
        <v/>
      </c>
      <c r="H509" s="23" t="str">
        <f t="shared" si="178"/>
        <v/>
      </c>
      <c r="I509" s="23" t="str">
        <f t="shared" si="178"/>
        <v/>
      </c>
      <c r="J509" s="23" t="str">
        <f t="shared" si="178"/>
        <v/>
      </c>
      <c r="K509" s="23" t="str">
        <f t="shared" si="178"/>
        <v/>
      </c>
      <c r="L509" s="23" t="str">
        <f t="shared" si="178"/>
        <v/>
      </c>
      <c r="M509" s="23" t="str">
        <f t="shared" si="178"/>
        <v/>
      </c>
      <c r="N509" s="24" t="str">
        <f t="shared" si="178"/>
        <v/>
      </c>
      <c r="O509" s="22"/>
      <c r="P509" s="25" t="s">
        <v>964</v>
      </c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</row>
    <row r="510" spans="1:68" ht="16.5" customHeight="1" x14ac:dyDescent="0.25">
      <c r="A510" s="11"/>
      <c r="B510" s="23" t="str">
        <f t="shared" ref="B510:N510" si="179">IFERROR(VLOOKUP($B$507,$207:$310,MATCH($P510&amp;"/"&amp;B$315,$205:$205,0),FALSE),"")</f>
        <v/>
      </c>
      <c r="C510" s="23" t="str">
        <f t="shared" si="179"/>
        <v/>
      </c>
      <c r="D510" s="23" t="str">
        <f t="shared" si="179"/>
        <v/>
      </c>
      <c r="E510" s="23" t="str">
        <f t="shared" si="179"/>
        <v/>
      </c>
      <c r="F510" s="23" t="str">
        <f t="shared" si="179"/>
        <v/>
      </c>
      <c r="G510" s="23" t="str">
        <f t="shared" si="179"/>
        <v/>
      </c>
      <c r="H510" s="23" t="str">
        <f t="shared" si="179"/>
        <v/>
      </c>
      <c r="I510" s="23" t="str">
        <f t="shared" si="179"/>
        <v/>
      </c>
      <c r="J510" s="23" t="str">
        <f t="shared" si="179"/>
        <v/>
      </c>
      <c r="K510" s="23" t="str">
        <f t="shared" si="179"/>
        <v/>
      </c>
      <c r="L510" s="23" t="str">
        <f t="shared" si="179"/>
        <v/>
      </c>
      <c r="M510" s="23" t="str">
        <f t="shared" si="179"/>
        <v/>
      </c>
      <c r="N510" s="24" t="str">
        <f t="shared" si="179"/>
        <v/>
      </c>
      <c r="O510" s="22"/>
      <c r="P510" s="25" t="s">
        <v>965</v>
      </c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</row>
    <row r="511" spans="1:68" ht="16.5" customHeight="1" x14ac:dyDescent="0.25">
      <c r="A511" s="11"/>
      <c r="B511" s="23" t="str">
        <f t="shared" ref="B511:N511" si="180">IFERROR(VLOOKUP($B$507,$207:$310,MATCH($P511&amp;"/"&amp;B$315,$205:$205,0),FALSE),"")</f>
        <v/>
      </c>
      <c r="C511" s="23" t="str">
        <f t="shared" si="180"/>
        <v/>
      </c>
      <c r="D511" s="23" t="str">
        <f t="shared" si="180"/>
        <v/>
      </c>
      <c r="E511" s="23" t="str">
        <f t="shared" si="180"/>
        <v/>
      </c>
      <c r="F511" s="23" t="str">
        <f t="shared" si="180"/>
        <v/>
      </c>
      <c r="G511" s="23" t="str">
        <f t="shared" si="180"/>
        <v/>
      </c>
      <c r="H511" s="23" t="str">
        <f t="shared" si="180"/>
        <v/>
      </c>
      <c r="I511" s="23" t="str">
        <f t="shared" si="180"/>
        <v/>
      </c>
      <c r="J511" s="23" t="str">
        <f t="shared" si="180"/>
        <v/>
      </c>
      <c r="K511" s="23" t="str">
        <f t="shared" si="180"/>
        <v/>
      </c>
      <c r="L511" s="23" t="str">
        <f t="shared" si="180"/>
        <v/>
      </c>
      <c r="M511" s="23" t="str">
        <f t="shared" si="180"/>
        <v/>
      </c>
      <c r="N511" s="24" t="str">
        <f t="shared" si="180"/>
        <v/>
      </c>
      <c r="O511" s="22"/>
      <c r="P511" s="25" t="s">
        <v>966</v>
      </c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</row>
    <row r="512" spans="1:68" ht="16.5" customHeight="1" x14ac:dyDescent="0.25">
      <c r="A512" s="11"/>
      <c r="B512" s="193" t="s">
        <v>923</v>
      </c>
      <c r="C512" s="183"/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4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</row>
    <row r="513" spans="1:68" ht="16.5" customHeight="1" x14ac:dyDescent="0.25">
      <c r="A513" s="11"/>
      <c r="B513" s="23">
        <f t="shared" ref="B513:N513" si="181">IFERROR(VLOOKUP($B$512,$207:$310,MATCH($P513&amp;"/"&amp;B$315,$205:$205,0),FALSE),"")</f>
        <v>-66627</v>
      </c>
      <c r="C513" s="23">
        <f t="shared" si="181"/>
        <v>-16508</v>
      </c>
      <c r="D513" s="23">
        <f t="shared" si="181"/>
        <v>-449194</v>
      </c>
      <c r="E513" s="23">
        <f t="shared" si="181"/>
        <v>-962290</v>
      </c>
      <c r="F513" s="23">
        <f t="shared" si="181"/>
        <v>-1171128</v>
      </c>
      <c r="G513" s="23">
        <f t="shared" si="181"/>
        <v>-1230394</v>
      </c>
      <c r="H513" s="23">
        <f t="shared" si="181"/>
        <v>-398064</v>
      </c>
      <c r="I513" s="23">
        <f t="shared" si="181"/>
        <v>-7360</v>
      </c>
      <c r="J513" s="23">
        <f t="shared" si="181"/>
        <v>4738</v>
      </c>
      <c r="K513" s="23">
        <f t="shared" si="181"/>
        <v>-255084</v>
      </c>
      <c r="L513" s="23">
        <f t="shared" si="181"/>
        <v>-198671</v>
      </c>
      <c r="M513" s="23">
        <f t="shared" si="181"/>
        <v>-680555</v>
      </c>
      <c r="N513" s="24">
        <f t="shared" si="181"/>
        <v>-1227642</v>
      </c>
      <c r="O513" s="22"/>
      <c r="P513" s="25" t="s">
        <v>963</v>
      </c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</row>
    <row r="514" spans="1:68" ht="16.5" customHeight="1" x14ac:dyDescent="0.25">
      <c r="A514" s="11"/>
      <c r="B514" s="23">
        <f t="shared" ref="B514:N514" si="182">IFERROR(VLOOKUP($B$512,$207:$310,MATCH($P514&amp;"/"&amp;B$315,$205:$205,0),FALSE),"")</f>
        <v>-132408</v>
      </c>
      <c r="C514" s="23">
        <f t="shared" si="182"/>
        <v>210858</v>
      </c>
      <c r="D514" s="23">
        <f t="shared" si="182"/>
        <v>-1058360</v>
      </c>
      <c r="E514" s="23">
        <f t="shared" si="182"/>
        <v>-1622804</v>
      </c>
      <c r="F514" s="23">
        <f t="shared" si="182"/>
        <v>-2522360</v>
      </c>
      <c r="G514" s="23">
        <f t="shared" si="182"/>
        <v>-2586869</v>
      </c>
      <c r="H514" s="23">
        <f t="shared" si="182"/>
        <v>-528267</v>
      </c>
      <c r="I514" s="23">
        <f t="shared" si="182"/>
        <v>5127</v>
      </c>
      <c r="J514" s="23">
        <f t="shared" si="182"/>
        <v>-304142</v>
      </c>
      <c r="K514" s="23">
        <f t="shared" si="182"/>
        <v>-533122</v>
      </c>
      <c r="L514" s="23">
        <f t="shared" si="182"/>
        <v>-394727</v>
      </c>
      <c r="M514" s="23">
        <f t="shared" si="182"/>
        <v>-1773104</v>
      </c>
      <c r="N514" s="24">
        <f t="shared" si="182"/>
        <v>-510929</v>
      </c>
      <c r="O514" s="22"/>
      <c r="P514" s="25" t="s">
        <v>964</v>
      </c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</row>
    <row r="515" spans="1:68" ht="16.5" customHeight="1" x14ac:dyDescent="0.25">
      <c r="A515" s="11"/>
      <c r="B515" s="23">
        <f t="shared" ref="B515:N515" si="183">IFERROR(VLOOKUP($B$512,$207:$310,MATCH($P515&amp;"/"&amp;B$315,$205:$205,0),FALSE),"")</f>
        <v>-535512</v>
      </c>
      <c r="C515" s="23">
        <f t="shared" si="183"/>
        <v>34124</v>
      </c>
      <c r="D515" s="23">
        <f t="shared" si="183"/>
        <v>-2011117</v>
      </c>
      <c r="E515" s="23">
        <f t="shared" si="183"/>
        <v>-2409652</v>
      </c>
      <c r="F515" s="23">
        <f t="shared" si="183"/>
        <v>-3748775</v>
      </c>
      <c r="G515" s="23">
        <f t="shared" si="183"/>
        <v>-3803235</v>
      </c>
      <c r="H515" s="23">
        <f t="shared" si="183"/>
        <v>-316926</v>
      </c>
      <c r="I515" s="23">
        <f t="shared" si="183"/>
        <v>406532</v>
      </c>
      <c r="J515" s="23">
        <f t="shared" si="183"/>
        <v>-594777</v>
      </c>
      <c r="K515" s="23">
        <f t="shared" si="183"/>
        <v>-925614</v>
      </c>
      <c r="L515" s="23">
        <f t="shared" si="183"/>
        <v>-841434</v>
      </c>
      <c r="M515" s="23">
        <f t="shared" si="183"/>
        <v>-2969407</v>
      </c>
      <c r="N515" s="24" t="str">
        <f t="shared" si="183"/>
        <v/>
      </c>
      <c r="O515" s="22"/>
      <c r="P515" s="25" t="s">
        <v>965</v>
      </c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</row>
    <row r="516" spans="1:68" ht="16.5" customHeight="1" x14ac:dyDescent="0.25">
      <c r="A516" s="11"/>
      <c r="B516" s="23">
        <f t="shared" ref="B516:N516" si="184">IFERROR(VLOOKUP($B$512,$207:$310,MATCH($P516&amp;"/"&amp;B$315,$205:$205,0),FALSE),"")</f>
        <v>-812909.61</v>
      </c>
      <c r="C516" s="23">
        <f t="shared" si="184"/>
        <v>-276821.31</v>
      </c>
      <c r="D516" s="23">
        <f t="shared" si="184"/>
        <v>-2576243.25</v>
      </c>
      <c r="E516" s="23">
        <f t="shared" si="184"/>
        <v>-2105311.13</v>
      </c>
      <c r="F516" s="23">
        <f t="shared" si="184"/>
        <v>-4605486.3739999998</v>
      </c>
      <c r="G516" s="23">
        <f t="shared" si="184"/>
        <v>-4455273.5319999997</v>
      </c>
      <c r="H516" s="23">
        <f t="shared" si="184"/>
        <v>-303524.69</v>
      </c>
      <c r="I516" s="23">
        <f t="shared" si="184"/>
        <v>-41618.93</v>
      </c>
      <c r="J516" s="23">
        <f t="shared" si="184"/>
        <v>-663185.18000000005</v>
      </c>
      <c r="K516" s="23">
        <f t="shared" si="184"/>
        <v>-1255350.23</v>
      </c>
      <c r="L516" s="23">
        <f t="shared" si="184"/>
        <v>-1402623.64</v>
      </c>
      <c r="M516" s="23">
        <f t="shared" si="184"/>
        <v>-4209169.2719999999</v>
      </c>
      <c r="N516" s="24" t="str">
        <f t="shared" si="184"/>
        <v/>
      </c>
      <c r="O516" s="22"/>
      <c r="P516" s="25" t="s">
        <v>966</v>
      </c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</row>
    <row r="517" spans="1:68" ht="16.5" customHeight="1" x14ac:dyDescent="0.25">
      <c r="A517" s="11"/>
      <c r="B517" s="43">
        <f t="shared" ref="B517:M517" si="185">B516/B$492</f>
        <v>-4.5433666457451087</v>
      </c>
      <c r="C517" s="43">
        <f t="shared" si="185"/>
        <v>-1.4296296759183991</v>
      </c>
      <c r="D517" s="43">
        <f t="shared" si="185"/>
        <v>-8.8830769880068061</v>
      </c>
      <c r="E517" s="43">
        <f t="shared" si="185"/>
        <v>-6.3501760156450038</v>
      </c>
      <c r="F517" s="43">
        <f t="shared" si="185"/>
        <v>-9.4306376483848826</v>
      </c>
      <c r="G517" s="43">
        <f t="shared" si="185"/>
        <v>-6.9513529253006228</v>
      </c>
      <c r="H517" s="43">
        <f t="shared" si="185"/>
        <v>-0.4523498078250926</v>
      </c>
      <c r="I517" s="43">
        <f t="shared" si="185"/>
        <v>-6.114920529628029E-2</v>
      </c>
      <c r="J517" s="43">
        <f t="shared" si="185"/>
        <v>-0.93844693438746651</v>
      </c>
      <c r="K517" s="43">
        <f t="shared" si="185"/>
        <v>-1.6849376547008978</v>
      </c>
      <c r="L517" s="43">
        <f t="shared" si="185"/>
        <v>-1.7288818715825545</v>
      </c>
      <c r="M517" s="43">
        <f t="shared" si="185"/>
        <v>-4.8407159282976862</v>
      </c>
      <c r="N517" s="43">
        <f>IFERROR(N516/N$492,IFERROR(N515/N$492,IFERROR(N514/N$492,N513/N$492)))</f>
        <v>-0.5929506819300151</v>
      </c>
      <c r="O517" s="22">
        <f>RATE(M$315-I$315,,-I517,M517)</f>
        <v>1.9828381912813884</v>
      </c>
      <c r="P517" s="27" t="s">
        <v>988</v>
      </c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</row>
    <row r="518" spans="1:68" ht="16.5" customHeight="1" x14ac:dyDescent="0.25">
      <c r="A518" s="11"/>
      <c r="B518" s="197" t="s">
        <v>989</v>
      </c>
      <c r="C518" s="183"/>
      <c r="D518" s="183"/>
      <c r="E518" s="183"/>
      <c r="F518" s="183"/>
      <c r="G518" s="183"/>
      <c r="H518" s="183"/>
      <c r="I518" s="183"/>
      <c r="J518" s="183"/>
      <c r="K518" s="183"/>
      <c r="L518" s="183"/>
      <c r="M518" s="183"/>
      <c r="N518" s="184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</row>
    <row r="519" spans="1:68" ht="16.5" customHeight="1" x14ac:dyDescent="0.25">
      <c r="A519" s="11"/>
      <c r="B519" s="23">
        <f t="shared" ref="B519:N519" si="186">IFERROR(B513+B535,"")</f>
        <v>-71072</v>
      </c>
      <c r="C519" s="23">
        <f t="shared" si="186"/>
        <v>-18388</v>
      </c>
      <c r="D519" s="23">
        <f t="shared" si="186"/>
        <v>-449814</v>
      </c>
      <c r="E519" s="23">
        <f t="shared" si="186"/>
        <v>-966746</v>
      </c>
      <c r="F519" s="23">
        <f t="shared" si="186"/>
        <v>-1170720</v>
      </c>
      <c r="G519" s="23">
        <f t="shared" si="186"/>
        <v>-1234710</v>
      </c>
      <c r="H519" s="23">
        <f t="shared" si="186"/>
        <v>-403056</v>
      </c>
      <c r="I519" s="23">
        <f t="shared" si="186"/>
        <v>-32376</v>
      </c>
      <c r="J519" s="23">
        <f t="shared" si="186"/>
        <v>1323</v>
      </c>
      <c r="K519" s="23">
        <f t="shared" si="186"/>
        <v>-258953</v>
      </c>
      <c r="L519" s="23">
        <f t="shared" si="186"/>
        <v>-204972</v>
      </c>
      <c r="M519" s="23">
        <f t="shared" si="186"/>
        <v>-688347</v>
      </c>
      <c r="N519" s="24">
        <f t="shared" si="186"/>
        <v>-1231079</v>
      </c>
      <c r="O519" s="22"/>
      <c r="P519" s="25" t="s">
        <v>963</v>
      </c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</row>
    <row r="520" spans="1:68" ht="16.5" customHeight="1" x14ac:dyDescent="0.25">
      <c r="A520" s="11"/>
      <c r="B520" s="23">
        <f t="shared" ref="B520:N520" si="187">IFERROR(B514+B536,"")</f>
        <v>-136811</v>
      </c>
      <c r="C520" s="23">
        <f t="shared" si="187"/>
        <v>206234</v>
      </c>
      <c r="D520" s="23">
        <f t="shared" si="187"/>
        <v>-1059512</v>
      </c>
      <c r="E520" s="23">
        <f t="shared" si="187"/>
        <v>-1629767</v>
      </c>
      <c r="F520" s="23">
        <f t="shared" si="187"/>
        <v>-2524886</v>
      </c>
      <c r="G520" s="23">
        <f t="shared" si="187"/>
        <v>-2596073</v>
      </c>
      <c r="H520" s="23">
        <f t="shared" si="187"/>
        <v>-549853</v>
      </c>
      <c r="I520" s="23">
        <f t="shared" si="187"/>
        <v>-31295</v>
      </c>
      <c r="J520" s="23">
        <f t="shared" si="187"/>
        <v>-313082</v>
      </c>
      <c r="K520" s="23">
        <f t="shared" si="187"/>
        <v>-540844</v>
      </c>
      <c r="L520" s="23">
        <f t="shared" si="187"/>
        <v>-412181</v>
      </c>
      <c r="M520" s="23">
        <f t="shared" si="187"/>
        <v>-1790777</v>
      </c>
      <c r="N520" s="24">
        <f t="shared" si="187"/>
        <v>-517990</v>
      </c>
      <c r="O520" s="22"/>
      <c r="P520" s="25" t="s">
        <v>964</v>
      </c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</row>
    <row r="521" spans="1:68" ht="16.5" customHeight="1" x14ac:dyDescent="0.25">
      <c r="A521" s="11"/>
      <c r="B521" s="23">
        <f t="shared" ref="B521:N521" si="188">IFERROR(B515+B537,"")</f>
        <v>-541265</v>
      </c>
      <c r="C521" s="23">
        <f t="shared" si="188"/>
        <v>19723</v>
      </c>
      <c r="D521" s="23">
        <f t="shared" si="188"/>
        <v>-2020435</v>
      </c>
      <c r="E521" s="23">
        <f t="shared" si="188"/>
        <v>-2428085</v>
      </c>
      <c r="F521" s="23">
        <f t="shared" si="188"/>
        <v>-3759158</v>
      </c>
      <c r="G521" s="23">
        <f t="shared" si="188"/>
        <v>-3813875</v>
      </c>
      <c r="H521" s="23">
        <f t="shared" si="188"/>
        <v>-359119</v>
      </c>
      <c r="I521" s="23">
        <f t="shared" si="188"/>
        <v>360865</v>
      </c>
      <c r="J521" s="23">
        <f t="shared" si="188"/>
        <v>-609535</v>
      </c>
      <c r="K521" s="23">
        <f t="shared" si="188"/>
        <v>-934790</v>
      </c>
      <c r="L521" s="23">
        <f t="shared" si="188"/>
        <v>-891306</v>
      </c>
      <c r="M521" s="23">
        <f t="shared" si="188"/>
        <v>-2992627</v>
      </c>
      <c r="N521" s="24" t="str">
        <f t="shared" si="188"/>
        <v/>
      </c>
      <c r="O521" s="22"/>
      <c r="P521" s="25" t="s">
        <v>965</v>
      </c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</row>
    <row r="522" spans="1:68" ht="16.5" customHeight="1" x14ac:dyDescent="0.25">
      <c r="A522" s="11"/>
      <c r="B522" s="23">
        <f t="shared" ref="B522:N522" si="189">IFERROR(B516+B538,"")</f>
        <v>-817564.9</v>
      </c>
      <c r="C522" s="35">
        <f t="shared" si="189"/>
        <v>-298666.39</v>
      </c>
      <c r="D522" s="35">
        <f t="shared" si="189"/>
        <v>-2595566.94</v>
      </c>
      <c r="E522" s="35">
        <f t="shared" si="189"/>
        <v>-2129741.7799999998</v>
      </c>
      <c r="F522" s="35">
        <f t="shared" si="189"/>
        <v>-4624135.87</v>
      </c>
      <c r="G522" s="35">
        <f t="shared" si="189"/>
        <v>-4473722.5689999992</v>
      </c>
      <c r="H522" s="35">
        <f t="shared" si="189"/>
        <v>-360593.13</v>
      </c>
      <c r="I522" s="35">
        <f t="shared" si="189"/>
        <v>-109023.82</v>
      </c>
      <c r="J522" s="35">
        <f t="shared" si="189"/>
        <v>-689335.45000000007</v>
      </c>
      <c r="K522" s="35">
        <f t="shared" si="189"/>
        <v>-1269421.75</v>
      </c>
      <c r="L522" s="35">
        <f t="shared" si="189"/>
        <v>-1455321.65</v>
      </c>
      <c r="M522" s="35">
        <f t="shared" si="189"/>
        <v>-4239790.0949999997</v>
      </c>
      <c r="N522" s="35" t="str">
        <f t="shared" si="189"/>
        <v/>
      </c>
      <c r="O522" s="22">
        <f>RATE(M$315-I$315,,-I522,M522)</f>
        <v>1.4972138806111119</v>
      </c>
      <c r="P522" s="25" t="s">
        <v>966</v>
      </c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</row>
    <row r="523" spans="1:68" ht="16.5" customHeight="1" x14ac:dyDescent="0.25">
      <c r="A523" s="11"/>
      <c r="B523" s="194" t="s">
        <v>924</v>
      </c>
      <c r="C523" s="183"/>
      <c r="D523" s="183"/>
      <c r="E523" s="183"/>
      <c r="F523" s="183"/>
      <c r="G523" s="183"/>
      <c r="H523" s="183"/>
      <c r="I523" s="183"/>
      <c r="J523" s="183"/>
      <c r="K523" s="183"/>
      <c r="L523" s="183"/>
      <c r="M523" s="183"/>
      <c r="N523" s="184"/>
      <c r="O523" s="22"/>
      <c r="P523" s="25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</row>
    <row r="524" spans="1:68" ht="16.5" customHeight="1" x14ac:dyDescent="0.25">
      <c r="A524" s="11"/>
      <c r="B524" s="195" t="s">
        <v>928</v>
      </c>
      <c r="C524" s="183"/>
      <c r="D524" s="183"/>
      <c r="E524" s="183"/>
      <c r="F524" s="183"/>
      <c r="G524" s="183"/>
      <c r="H524" s="183"/>
      <c r="I524" s="183"/>
      <c r="J524" s="183"/>
      <c r="K524" s="183"/>
      <c r="L524" s="183"/>
      <c r="M524" s="183"/>
      <c r="N524" s="184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</row>
    <row r="525" spans="1:68" ht="16.5" customHeight="1" x14ac:dyDescent="0.25">
      <c r="A525" s="11"/>
      <c r="B525" s="23">
        <f t="shared" ref="B525:N525" si="190">IFERROR(VLOOKUP($B$524,$207:$310,MATCH($P525&amp;"/"&amp;B$315,$205:$205,0),FALSE),"")</f>
        <v>-4445</v>
      </c>
      <c r="C525" s="23">
        <f t="shared" si="190"/>
        <v>-1880</v>
      </c>
      <c r="D525" s="23">
        <f t="shared" si="190"/>
        <v>-98</v>
      </c>
      <c r="E525" s="23">
        <f t="shared" si="190"/>
        <v>-4456</v>
      </c>
      <c r="F525" s="23">
        <f t="shared" si="190"/>
        <v>408</v>
      </c>
      <c r="G525" s="23">
        <f t="shared" si="190"/>
        <v>-4025</v>
      </c>
      <c r="H525" s="23">
        <f t="shared" si="190"/>
        <v>-4980</v>
      </c>
      <c r="I525" s="23">
        <f t="shared" si="190"/>
        <v>-24207</v>
      </c>
      <c r="J525" s="23">
        <f t="shared" si="190"/>
        <v>-2877</v>
      </c>
      <c r="K525" s="23">
        <f t="shared" si="190"/>
        <v>-3869</v>
      </c>
      <c r="L525" s="23">
        <f t="shared" si="190"/>
        <v>-6301</v>
      </c>
      <c r="M525" s="23">
        <f t="shared" si="190"/>
        <v>-7197</v>
      </c>
      <c r="N525" s="24">
        <f t="shared" si="190"/>
        <v>-3437</v>
      </c>
      <c r="O525" s="22"/>
      <c r="P525" s="25" t="s">
        <v>963</v>
      </c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</row>
    <row r="526" spans="1:68" ht="16.5" customHeight="1" x14ac:dyDescent="0.25">
      <c r="A526" s="11"/>
      <c r="B526" s="23">
        <f t="shared" ref="B526:N526" si="191">IFERROR(VLOOKUP($B$524,$207:$310,MATCH($P526&amp;"/"&amp;B$315,$205:$205,0),FALSE),"")</f>
        <v>-4403</v>
      </c>
      <c r="C526" s="23">
        <f t="shared" si="191"/>
        <v>-4624</v>
      </c>
      <c r="D526" s="23">
        <f t="shared" si="191"/>
        <v>-630</v>
      </c>
      <c r="E526" s="23">
        <f t="shared" si="191"/>
        <v>-6890</v>
      </c>
      <c r="F526" s="23">
        <f t="shared" si="191"/>
        <v>-2526</v>
      </c>
      <c r="G526" s="23">
        <f t="shared" si="191"/>
        <v>-8913</v>
      </c>
      <c r="H526" s="23">
        <f t="shared" si="191"/>
        <v>-21574</v>
      </c>
      <c r="I526" s="23">
        <f t="shared" si="191"/>
        <v>-35613</v>
      </c>
      <c r="J526" s="23">
        <f t="shared" si="191"/>
        <v>-8332</v>
      </c>
      <c r="K526" s="23">
        <f t="shared" si="191"/>
        <v>-7012</v>
      </c>
      <c r="L526" s="23">
        <f t="shared" si="191"/>
        <v>-17291</v>
      </c>
      <c r="M526" s="23">
        <f t="shared" si="191"/>
        <v>-17078</v>
      </c>
      <c r="N526" s="24">
        <f t="shared" si="191"/>
        <v>-6515</v>
      </c>
      <c r="O526" s="22"/>
      <c r="P526" s="25" t="s">
        <v>964</v>
      </c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</row>
    <row r="527" spans="1:68" ht="16.5" customHeight="1" x14ac:dyDescent="0.25">
      <c r="A527" s="11"/>
      <c r="B527" s="23">
        <f t="shared" ref="B527:N527" si="192">IFERROR(VLOOKUP($B$524,$207:$310,MATCH($P527&amp;"/"&amp;B$315,$205:$205,0),FALSE),"")</f>
        <v>-5753</v>
      </c>
      <c r="C527" s="23">
        <f t="shared" si="192"/>
        <v>-10172</v>
      </c>
      <c r="D527" s="23">
        <f t="shared" si="192"/>
        <v>-6905</v>
      </c>
      <c r="E527" s="23">
        <f t="shared" si="192"/>
        <v>-18360</v>
      </c>
      <c r="F527" s="23">
        <f t="shared" si="192"/>
        <v>-9698</v>
      </c>
      <c r="G527" s="23">
        <f t="shared" si="192"/>
        <v>-10349</v>
      </c>
      <c r="H527" s="23">
        <f t="shared" si="192"/>
        <v>-41705</v>
      </c>
      <c r="I527" s="23">
        <f t="shared" si="192"/>
        <v>-44462</v>
      </c>
      <c r="J527" s="23">
        <f t="shared" si="192"/>
        <v>-13720</v>
      </c>
      <c r="K527" s="23">
        <f t="shared" si="192"/>
        <v>-8298</v>
      </c>
      <c r="L527" s="23">
        <f t="shared" si="192"/>
        <v>-49642</v>
      </c>
      <c r="M527" s="23">
        <f t="shared" si="192"/>
        <v>-22625</v>
      </c>
      <c r="N527" s="24" t="str">
        <f t="shared" si="192"/>
        <v/>
      </c>
      <c r="O527" s="22"/>
      <c r="P527" s="25" t="s">
        <v>965</v>
      </c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</row>
    <row r="528" spans="1:68" ht="16.5" customHeight="1" x14ac:dyDescent="0.25">
      <c r="A528" s="11"/>
      <c r="B528" s="23">
        <f t="shared" ref="B528:N528" si="193">IFERROR(VLOOKUP($B$524,$207:$310,MATCH($P528&amp;"/"&amp;B$315,$205:$205,0),FALSE),"")</f>
        <v>-4655.29</v>
      </c>
      <c r="C528" s="23">
        <f t="shared" si="193"/>
        <v>-16267.86</v>
      </c>
      <c r="D528" s="23">
        <f t="shared" si="193"/>
        <v>-16012.68</v>
      </c>
      <c r="E528" s="23">
        <f t="shared" si="193"/>
        <v>-21792.87</v>
      </c>
      <c r="F528" s="23">
        <f t="shared" si="193"/>
        <v>-17328.03</v>
      </c>
      <c r="G528" s="23">
        <f t="shared" si="193"/>
        <v>-15967.773999999999</v>
      </c>
      <c r="H528" s="23">
        <f t="shared" si="193"/>
        <v>-55702.44</v>
      </c>
      <c r="I528" s="23">
        <f t="shared" si="193"/>
        <v>-63220.3</v>
      </c>
      <c r="J528" s="23">
        <f t="shared" si="193"/>
        <v>-25112.19</v>
      </c>
      <c r="K528" s="23">
        <f t="shared" si="193"/>
        <v>-12890.14</v>
      </c>
      <c r="L528" s="23">
        <f t="shared" si="193"/>
        <v>-51467.33</v>
      </c>
      <c r="M528" s="23">
        <f t="shared" si="193"/>
        <v>-30025.823</v>
      </c>
      <c r="N528" s="24" t="str">
        <f t="shared" si="193"/>
        <v/>
      </c>
      <c r="O528" s="22"/>
      <c r="P528" s="25" t="s">
        <v>966</v>
      </c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</row>
    <row r="529" spans="1:68" ht="16.5" customHeight="1" x14ac:dyDescent="0.25">
      <c r="A529" s="11"/>
      <c r="B529" s="195" t="s">
        <v>931</v>
      </c>
      <c r="C529" s="183"/>
      <c r="D529" s="183"/>
      <c r="E529" s="183"/>
      <c r="F529" s="183"/>
      <c r="G529" s="183"/>
      <c r="H529" s="183"/>
      <c r="I529" s="183"/>
      <c r="J529" s="183"/>
      <c r="K529" s="183"/>
      <c r="L529" s="183"/>
      <c r="M529" s="183"/>
      <c r="N529" s="184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</row>
    <row r="530" spans="1:68" ht="16.5" customHeight="1" x14ac:dyDescent="0.25">
      <c r="A530" s="11"/>
      <c r="B530" s="23">
        <f t="shared" ref="B530:N530" si="194">IFERROR(VLOOKUP($B$529,$207:$310,MATCH($P530&amp;"/"&amp;B$315,$205:$205,0),FALSE),"")</f>
        <v>0</v>
      </c>
      <c r="C530" s="23">
        <f t="shared" si="194"/>
        <v>0</v>
      </c>
      <c r="D530" s="23">
        <f t="shared" si="194"/>
        <v>-522</v>
      </c>
      <c r="E530" s="23">
        <f t="shared" si="194"/>
        <v>0</v>
      </c>
      <c r="F530" s="23">
        <f t="shared" si="194"/>
        <v>0</v>
      </c>
      <c r="G530" s="23">
        <f t="shared" si="194"/>
        <v>-291</v>
      </c>
      <c r="H530" s="23">
        <f t="shared" si="194"/>
        <v>-12</v>
      </c>
      <c r="I530" s="23">
        <f t="shared" si="194"/>
        <v>-809</v>
      </c>
      <c r="J530" s="23">
        <f t="shared" si="194"/>
        <v>-538</v>
      </c>
      <c r="K530" s="23">
        <f t="shared" si="194"/>
        <v>0</v>
      </c>
      <c r="L530" s="23">
        <f t="shared" si="194"/>
        <v>0</v>
      </c>
      <c r="M530" s="23">
        <f t="shared" si="194"/>
        <v>-595</v>
      </c>
      <c r="N530" s="24">
        <f t="shared" si="194"/>
        <v>0</v>
      </c>
      <c r="O530" s="22"/>
      <c r="P530" s="25" t="s">
        <v>963</v>
      </c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</row>
    <row r="531" spans="1:68" ht="16.5" customHeight="1" x14ac:dyDescent="0.25">
      <c r="A531" s="11"/>
      <c r="B531" s="23">
        <f t="shared" ref="B531:N531" si="195">IFERROR(VLOOKUP($B$529,$207:$310,MATCH($P531&amp;"/"&amp;B$315,$205:$205,0),FALSE),"")</f>
        <v>0</v>
      </c>
      <c r="C531" s="23">
        <f t="shared" si="195"/>
        <v>0</v>
      </c>
      <c r="D531" s="23">
        <f t="shared" si="195"/>
        <v>-522</v>
      </c>
      <c r="E531" s="23">
        <f t="shared" si="195"/>
        <v>-73</v>
      </c>
      <c r="F531" s="23">
        <f t="shared" si="195"/>
        <v>0</v>
      </c>
      <c r="G531" s="23">
        <f t="shared" si="195"/>
        <v>-291</v>
      </c>
      <c r="H531" s="23">
        <f t="shared" si="195"/>
        <v>-12</v>
      </c>
      <c r="I531" s="23">
        <f t="shared" si="195"/>
        <v>-809</v>
      </c>
      <c r="J531" s="23">
        <f t="shared" si="195"/>
        <v>-608</v>
      </c>
      <c r="K531" s="23">
        <f t="shared" si="195"/>
        <v>-710</v>
      </c>
      <c r="L531" s="23">
        <f t="shared" si="195"/>
        <v>-163</v>
      </c>
      <c r="M531" s="23">
        <f t="shared" si="195"/>
        <v>-595</v>
      </c>
      <c r="N531" s="24">
        <f t="shared" si="195"/>
        <v>-546</v>
      </c>
      <c r="O531" s="22"/>
      <c r="P531" s="25" t="s">
        <v>964</v>
      </c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</row>
    <row r="532" spans="1:68" ht="16.5" customHeight="1" x14ac:dyDescent="0.25">
      <c r="A532" s="11"/>
      <c r="B532" s="23">
        <f t="shared" ref="B532:N532" si="196">IFERROR(VLOOKUP($B$529,$207:$310,MATCH($P532&amp;"/"&amp;B$315,$205:$205,0),FALSE),"")</f>
        <v>0</v>
      </c>
      <c r="C532" s="23">
        <f t="shared" si="196"/>
        <v>-4229</v>
      </c>
      <c r="D532" s="23">
        <f t="shared" si="196"/>
        <v>-2413</v>
      </c>
      <c r="E532" s="23">
        <f t="shared" si="196"/>
        <v>-73</v>
      </c>
      <c r="F532" s="23">
        <f t="shared" si="196"/>
        <v>-685</v>
      </c>
      <c r="G532" s="23">
        <f t="shared" si="196"/>
        <v>-291</v>
      </c>
      <c r="H532" s="23">
        <f t="shared" si="196"/>
        <v>-488</v>
      </c>
      <c r="I532" s="23">
        <f t="shared" si="196"/>
        <v>-1205</v>
      </c>
      <c r="J532" s="23">
        <f t="shared" si="196"/>
        <v>-1038</v>
      </c>
      <c r="K532" s="23">
        <f t="shared" si="196"/>
        <v>-878</v>
      </c>
      <c r="L532" s="23">
        <f t="shared" si="196"/>
        <v>-230</v>
      </c>
      <c r="M532" s="23">
        <f t="shared" si="196"/>
        <v>-595</v>
      </c>
      <c r="N532" s="24" t="str">
        <f t="shared" si="196"/>
        <v/>
      </c>
      <c r="O532" s="22"/>
      <c r="P532" s="25" t="s">
        <v>965</v>
      </c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</row>
    <row r="533" spans="1:68" ht="16.5" customHeight="1" x14ac:dyDescent="0.25">
      <c r="A533" s="11"/>
      <c r="B533" s="23">
        <f t="shared" ref="B533:N533" si="197">IFERROR(VLOOKUP($B$529,$207:$310,MATCH($P533&amp;"/"&amp;B$315,$205:$205,0),FALSE),"")</f>
        <v>0</v>
      </c>
      <c r="C533" s="23">
        <f t="shared" si="197"/>
        <v>-5577.22</v>
      </c>
      <c r="D533" s="23">
        <f t="shared" si="197"/>
        <v>-3311.01</v>
      </c>
      <c r="E533" s="23">
        <f t="shared" si="197"/>
        <v>-2637.78</v>
      </c>
      <c r="F533" s="23">
        <f t="shared" si="197"/>
        <v>-1321.4659999999999</v>
      </c>
      <c r="G533" s="23">
        <f t="shared" si="197"/>
        <v>-2481.2629999999999</v>
      </c>
      <c r="H533" s="23">
        <f t="shared" si="197"/>
        <v>-1366</v>
      </c>
      <c r="I533" s="23">
        <f t="shared" si="197"/>
        <v>-4184.59</v>
      </c>
      <c r="J533" s="23">
        <f t="shared" si="197"/>
        <v>-1038.08</v>
      </c>
      <c r="K533" s="23">
        <f t="shared" si="197"/>
        <v>-1181.3800000000001</v>
      </c>
      <c r="L533" s="23">
        <f t="shared" si="197"/>
        <v>-1230.68</v>
      </c>
      <c r="M533" s="23">
        <f t="shared" si="197"/>
        <v>-595</v>
      </c>
      <c r="N533" s="24" t="str">
        <f t="shared" si="197"/>
        <v/>
      </c>
      <c r="O533" s="22"/>
      <c r="P533" s="25" t="s">
        <v>966</v>
      </c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</row>
    <row r="534" spans="1:68" ht="16.5" customHeight="1" x14ac:dyDescent="0.25">
      <c r="A534" s="11"/>
      <c r="B534" s="195" t="s">
        <v>990</v>
      </c>
      <c r="C534" s="18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4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</row>
    <row r="535" spans="1:68" ht="16.5" customHeight="1" x14ac:dyDescent="0.25">
      <c r="A535" s="11"/>
      <c r="B535" s="24">
        <f t="shared" ref="B535:N535" si="198">IFERROR(B525+B530,"")</f>
        <v>-4445</v>
      </c>
      <c r="C535" s="24">
        <f t="shared" si="198"/>
        <v>-1880</v>
      </c>
      <c r="D535" s="24">
        <f t="shared" si="198"/>
        <v>-620</v>
      </c>
      <c r="E535" s="24">
        <f t="shared" si="198"/>
        <v>-4456</v>
      </c>
      <c r="F535" s="24">
        <f t="shared" si="198"/>
        <v>408</v>
      </c>
      <c r="G535" s="24">
        <f t="shared" si="198"/>
        <v>-4316</v>
      </c>
      <c r="H535" s="24">
        <f t="shared" si="198"/>
        <v>-4992</v>
      </c>
      <c r="I535" s="24">
        <f t="shared" si="198"/>
        <v>-25016</v>
      </c>
      <c r="J535" s="24">
        <f t="shared" si="198"/>
        <v>-3415</v>
      </c>
      <c r="K535" s="24">
        <f t="shared" si="198"/>
        <v>-3869</v>
      </c>
      <c r="L535" s="24">
        <f t="shared" si="198"/>
        <v>-6301</v>
      </c>
      <c r="M535" s="24">
        <f t="shared" si="198"/>
        <v>-7792</v>
      </c>
      <c r="N535" s="24">
        <f t="shared" si="198"/>
        <v>-3437</v>
      </c>
      <c r="O535" s="22"/>
      <c r="P535" s="25" t="s">
        <v>963</v>
      </c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</row>
    <row r="536" spans="1:68" ht="16.5" customHeight="1" x14ac:dyDescent="0.25">
      <c r="A536" s="11"/>
      <c r="B536" s="24">
        <f t="shared" ref="B536:N536" si="199">IFERROR(B526+B531,"")</f>
        <v>-4403</v>
      </c>
      <c r="C536" s="24">
        <f t="shared" si="199"/>
        <v>-4624</v>
      </c>
      <c r="D536" s="24">
        <f t="shared" si="199"/>
        <v>-1152</v>
      </c>
      <c r="E536" s="24">
        <f t="shared" si="199"/>
        <v>-6963</v>
      </c>
      <c r="F536" s="24">
        <f t="shared" si="199"/>
        <v>-2526</v>
      </c>
      <c r="G536" s="24">
        <f t="shared" si="199"/>
        <v>-9204</v>
      </c>
      <c r="H536" s="24">
        <f t="shared" si="199"/>
        <v>-21586</v>
      </c>
      <c r="I536" s="24">
        <f t="shared" si="199"/>
        <v>-36422</v>
      </c>
      <c r="J536" s="24">
        <f t="shared" si="199"/>
        <v>-8940</v>
      </c>
      <c r="K536" s="24">
        <f t="shared" si="199"/>
        <v>-7722</v>
      </c>
      <c r="L536" s="24">
        <f t="shared" si="199"/>
        <v>-17454</v>
      </c>
      <c r="M536" s="24">
        <f t="shared" si="199"/>
        <v>-17673</v>
      </c>
      <c r="N536" s="24">
        <f t="shared" si="199"/>
        <v>-7061</v>
      </c>
      <c r="O536" s="22"/>
      <c r="P536" s="25" t="s">
        <v>964</v>
      </c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</row>
    <row r="537" spans="1:68" ht="16.5" customHeight="1" x14ac:dyDescent="0.25">
      <c r="A537" s="11"/>
      <c r="B537" s="24">
        <f t="shared" ref="B537:N537" si="200">IFERROR(B527+B532,"")</f>
        <v>-5753</v>
      </c>
      <c r="C537" s="24">
        <f t="shared" si="200"/>
        <v>-14401</v>
      </c>
      <c r="D537" s="24">
        <f t="shared" si="200"/>
        <v>-9318</v>
      </c>
      <c r="E537" s="24">
        <f t="shared" si="200"/>
        <v>-18433</v>
      </c>
      <c r="F537" s="24">
        <f t="shared" si="200"/>
        <v>-10383</v>
      </c>
      <c r="G537" s="24">
        <f t="shared" si="200"/>
        <v>-10640</v>
      </c>
      <c r="H537" s="24">
        <f t="shared" si="200"/>
        <v>-42193</v>
      </c>
      <c r="I537" s="24">
        <f t="shared" si="200"/>
        <v>-45667</v>
      </c>
      <c r="J537" s="24">
        <f t="shared" si="200"/>
        <v>-14758</v>
      </c>
      <c r="K537" s="24">
        <f t="shared" si="200"/>
        <v>-9176</v>
      </c>
      <c r="L537" s="24">
        <f t="shared" si="200"/>
        <v>-49872</v>
      </c>
      <c r="M537" s="24">
        <f t="shared" si="200"/>
        <v>-23220</v>
      </c>
      <c r="N537" s="24" t="str">
        <f t="shared" si="200"/>
        <v/>
      </c>
      <c r="O537" s="22"/>
      <c r="P537" s="25" t="s">
        <v>965</v>
      </c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</row>
    <row r="538" spans="1:68" ht="16.5" customHeight="1" x14ac:dyDescent="0.25">
      <c r="A538" s="11"/>
      <c r="B538" s="24">
        <f t="shared" ref="B538:N538" si="201">IFERROR(B528+B533,"")</f>
        <v>-4655.29</v>
      </c>
      <c r="C538" s="24">
        <f t="shared" si="201"/>
        <v>-21845.08</v>
      </c>
      <c r="D538" s="24">
        <f t="shared" si="201"/>
        <v>-19323.690000000002</v>
      </c>
      <c r="E538" s="24">
        <f t="shared" si="201"/>
        <v>-24430.649999999998</v>
      </c>
      <c r="F538" s="24">
        <f t="shared" si="201"/>
        <v>-18649.495999999999</v>
      </c>
      <c r="G538" s="24">
        <f t="shared" si="201"/>
        <v>-18449.037</v>
      </c>
      <c r="H538" s="24">
        <f t="shared" si="201"/>
        <v>-57068.44</v>
      </c>
      <c r="I538" s="24">
        <f t="shared" si="201"/>
        <v>-67404.89</v>
      </c>
      <c r="J538" s="24">
        <f t="shared" si="201"/>
        <v>-26150.269999999997</v>
      </c>
      <c r="K538" s="24">
        <f t="shared" si="201"/>
        <v>-14071.52</v>
      </c>
      <c r="L538" s="24">
        <f t="shared" si="201"/>
        <v>-52698.01</v>
      </c>
      <c r="M538" s="24">
        <f t="shared" si="201"/>
        <v>-30620.823</v>
      </c>
      <c r="N538" s="24" t="str">
        <f t="shared" si="201"/>
        <v/>
      </c>
      <c r="O538" s="22">
        <f>RATE(M$315-I$315,,-I538,M538)</f>
        <v>-0.1790222942335857</v>
      </c>
      <c r="P538" s="25" t="s">
        <v>966</v>
      </c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</row>
    <row r="539" spans="1:68" ht="16.5" customHeight="1" x14ac:dyDescent="0.25">
      <c r="A539" s="11"/>
      <c r="B539" s="194" t="s">
        <v>936</v>
      </c>
      <c r="C539" s="18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4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</row>
    <row r="540" spans="1:68" ht="16.5" customHeight="1" x14ac:dyDescent="0.25">
      <c r="A540" s="11"/>
      <c r="B540" s="23">
        <f t="shared" ref="B540:N540" si="202">IFERROR(VLOOKUP($B$539,$207:$310,MATCH($P540&amp;"/"&amp;B$315,$205:$205,0),FALSE),"")</f>
        <v>-4856</v>
      </c>
      <c r="C540" s="23">
        <f t="shared" si="202"/>
        <v>-1880</v>
      </c>
      <c r="D540" s="23">
        <f t="shared" si="202"/>
        <v>-620</v>
      </c>
      <c r="E540" s="23">
        <f t="shared" si="202"/>
        <v>-4456</v>
      </c>
      <c r="F540" s="23">
        <f t="shared" si="202"/>
        <v>408</v>
      </c>
      <c r="G540" s="23">
        <f t="shared" si="202"/>
        <v>-4316</v>
      </c>
      <c r="H540" s="23">
        <f t="shared" si="202"/>
        <v>-4992</v>
      </c>
      <c r="I540" s="23">
        <f t="shared" si="202"/>
        <v>-25016</v>
      </c>
      <c r="J540" s="23">
        <f t="shared" si="202"/>
        <v>-3415</v>
      </c>
      <c r="K540" s="23">
        <f t="shared" si="202"/>
        <v>-3869</v>
      </c>
      <c r="L540" s="23">
        <f t="shared" si="202"/>
        <v>-6301</v>
      </c>
      <c r="M540" s="23">
        <f t="shared" si="202"/>
        <v>-7792</v>
      </c>
      <c r="N540" s="24">
        <f t="shared" si="202"/>
        <v>-3437</v>
      </c>
      <c r="O540" s="22"/>
      <c r="P540" s="25" t="s">
        <v>963</v>
      </c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</row>
    <row r="541" spans="1:68" ht="16.5" customHeight="1" x14ac:dyDescent="0.25">
      <c r="A541" s="11"/>
      <c r="B541" s="23">
        <f t="shared" ref="B541:N541" si="203">IFERROR(VLOOKUP($B$539,$207:$310,MATCH($P541&amp;"/"&amp;B$315,$205:$205,0),FALSE),"")</f>
        <v>-4791</v>
      </c>
      <c r="C541" s="23">
        <f t="shared" si="203"/>
        <v>-4601</v>
      </c>
      <c r="D541" s="23">
        <f t="shared" si="203"/>
        <v>-1126</v>
      </c>
      <c r="E541" s="23">
        <f t="shared" si="203"/>
        <v>-6934</v>
      </c>
      <c r="F541" s="23">
        <f t="shared" si="203"/>
        <v>-2488</v>
      </c>
      <c r="G541" s="23">
        <f t="shared" si="203"/>
        <v>-9134</v>
      </c>
      <c r="H541" s="23">
        <f t="shared" si="203"/>
        <v>-23891</v>
      </c>
      <c r="I541" s="23">
        <f t="shared" si="203"/>
        <v>-40149</v>
      </c>
      <c r="J541" s="23">
        <f t="shared" si="203"/>
        <v>-8855</v>
      </c>
      <c r="K541" s="23">
        <f t="shared" si="203"/>
        <v>-7631</v>
      </c>
      <c r="L541" s="23">
        <f t="shared" si="203"/>
        <v>-17355</v>
      </c>
      <c r="M541" s="23">
        <f t="shared" si="203"/>
        <v>-17568</v>
      </c>
      <c r="N541" s="24">
        <f t="shared" si="203"/>
        <v>-6941</v>
      </c>
      <c r="O541" s="22"/>
      <c r="P541" s="25" t="s">
        <v>964</v>
      </c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</row>
    <row r="542" spans="1:68" ht="16.5" customHeight="1" x14ac:dyDescent="0.25">
      <c r="A542" s="11"/>
      <c r="B542" s="23">
        <f t="shared" ref="B542:N542" si="204">IFERROR(VLOOKUP($B$539,$207:$310,MATCH($P542&amp;"/"&amp;B$315,$205:$205,0),FALSE),"")</f>
        <v>-6141</v>
      </c>
      <c r="C542" s="23">
        <f t="shared" si="204"/>
        <v>-14354</v>
      </c>
      <c r="D542" s="23">
        <f t="shared" si="204"/>
        <v>-9292</v>
      </c>
      <c r="E542" s="23">
        <f t="shared" si="204"/>
        <v>-18378</v>
      </c>
      <c r="F542" s="23">
        <f t="shared" si="204"/>
        <v>-10310</v>
      </c>
      <c r="G542" s="23">
        <f t="shared" si="204"/>
        <v>-10570</v>
      </c>
      <c r="H542" s="23">
        <f t="shared" si="204"/>
        <v>-45923</v>
      </c>
      <c r="I542" s="23">
        <f t="shared" si="204"/>
        <v>-49341</v>
      </c>
      <c r="J542" s="23">
        <f t="shared" si="204"/>
        <v>-14618</v>
      </c>
      <c r="K542" s="23">
        <f t="shared" si="204"/>
        <v>-9085</v>
      </c>
      <c r="L542" s="23">
        <f t="shared" si="204"/>
        <v>-49708</v>
      </c>
      <c r="M542" s="23">
        <f t="shared" si="204"/>
        <v>-23047</v>
      </c>
      <c r="N542" s="24" t="str">
        <f t="shared" si="204"/>
        <v/>
      </c>
      <c r="O542" s="22"/>
      <c r="P542" s="25" t="s">
        <v>965</v>
      </c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</row>
    <row r="543" spans="1:68" ht="16.5" customHeight="1" x14ac:dyDescent="0.25">
      <c r="A543" s="11"/>
      <c r="B543" s="23">
        <f t="shared" ref="B543:N543" si="205">IFERROR(VLOOKUP($B$539,$207:$310,MATCH($P543&amp;"/"&amp;B$315,$205:$205,0),FALSE),"")</f>
        <v>-5384.17</v>
      </c>
      <c r="C543" s="23">
        <f t="shared" si="205"/>
        <v>-21798.27</v>
      </c>
      <c r="D543" s="23">
        <f t="shared" si="205"/>
        <v>-19273.97</v>
      </c>
      <c r="E543" s="23">
        <f t="shared" si="205"/>
        <v>-24375.08</v>
      </c>
      <c r="F543" s="23">
        <f t="shared" si="205"/>
        <v>-18576.370999999999</v>
      </c>
      <c r="G543" s="23">
        <f t="shared" si="205"/>
        <v>-18337.886999999999</v>
      </c>
      <c r="H543" s="23">
        <f t="shared" si="205"/>
        <v>-60757.3</v>
      </c>
      <c r="I543" s="23">
        <f t="shared" si="205"/>
        <v>-72979.12</v>
      </c>
      <c r="J543" s="23">
        <f t="shared" si="205"/>
        <v>-26009.87</v>
      </c>
      <c r="K543" s="23">
        <f t="shared" si="205"/>
        <v>-14922.34</v>
      </c>
      <c r="L543" s="23">
        <f t="shared" si="205"/>
        <v>-52534.21</v>
      </c>
      <c r="M543" s="23">
        <f t="shared" si="205"/>
        <v>-31448.248</v>
      </c>
      <c r="N543" s="24" t="str">
        <f t="shared" si="205"/>
        <v/>
      </c>
      <c r="O543" s="22"/>
      <c r="P543" s="25" t="s">
        <v>966</v>
      </c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</row>
    <row r="544" spans="1:68" ht="16.5" customHeight="1" x14ac:dyDescent="0.25">
      <c r="A544" s="11"/>
      <c r="B544" s="197" t="s">
        <v>957</v>
      </c>
      <c r="C544" s="183"/>
      <c r="D544" s="183"/>
      <c r="E544" s="183"/>
      <c r="F544" s="183"/>
      <c r="G544" s="183"/>
      <c r="H544" s="183"/>
      <c r="I544" s="183"/>
      <c r="J544" s="183"/>
      <c r="K544" s="183"/>
      <c r="L544" s="183"/>
      <c r="M544" s="183"/>
      <c r="N544" s="184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</row>
    <row r="545" spans="1:68" ht="16.5" customHeight="1" x14ac:dyDescent="0.25">
      <c r="A545" s="11"/>
      <c r="B545" s="23">
        <f t="shared" ref="B545:N545" si="206">IFERROR(VLOOKUP($B$544,$207:$310,MATCH($P545&amp;"/"&amp;B$315,$205:$205,0),FALSE),"")</f>
        <v>24055</v>
      </c>
      <c r="C545" s="23">
        <f t="shared" si="206"/>
        <v>-38353</v>
      </c>
      <c r="D545" s="23">
        <f t="shared" si="206"/>
        <v>239764</v>
      </c>
      <c r="E545" s="23">
        <f t="shared" si="206"/>
        <v>982825</v>
      </c>
      <c r="F545" s="23">
        <f t="shared" si="206"/>
        <v>872594</v>
      </c>
      <c r="G545" s="23">
        <f t="shared" si="206"/>
        <v>1106907</v>
      </c>
      <c r="H545" s="23">
        <f t="shared" si="206"/>
        <v>253736</v>
      </c>
      <c r="I545" s="23">
        <f t="shared" si="206"/>
        <v>88000</v>
      </c>
      <c r="J545" s="23">
        <f t="shared" si="206"/>
        <v>82000</v>
      </c>
      <c r="K545" s="23">
        <f t="shared" si="206"/>
        <v>338500</v>
      </c>
      <c r="L545" s="23">
        <f t="shared" si="206"/>
        <v>90000</v>
      </c>
      <c r="M545" s="23">
        <f t="shared" si="206"/>
        <v>805000</v>
      </c>
      <c r="N545" s="23">
        <f t="shared" si="206"/>
        <v>1032016</v>
      </c>
      <c r="O545" s="22"/>
      <c r="P545" s="25" t="s">
        <v>963</v>
      </c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</row>
    <row r="546" spans="1:68" ht="16.5" customHeight="1" x14ac:dyDescent="0.25">
      <c r="A546" s="11"/>
      <c r="B546" s="23">
        <f t="shared" ref="B546:N546" si="207">IFERROR(VLOOKUP($B$544,$207:$310,MATCH($P546&amp;"/"&amp;B$315,$205:$205,0),FALSE),"")</f>
        <v>111701</v>
      </c>
      <c r="C546" s="23">
        <f t="shared" si="207"/>
        <v>-339669</v>
      </c>
      <c r="D546" s="23">
        <f t="shared" si="207"/>
        <v>918828</v>
      </c>
      <c r="E546" s="23">
        <f t="shared" si="207"/>
        <v>1603201</v>
      </c>
      <c r="F546" s="23">
        <f t="shared" si="207"/>
        <v>2058131</v>
      </c>
      <c r="G546" s="23">
        <f t="shared" si="207"/>
        <v>2710346</v>
      </c>
      <c r="H546" s="23">
        <f t="shared" si="207"/>
        <v>487496</v>
      </c>
      <c r="I546" s="23">
        <f t="shared" si="207"/>
        <v>17749</v>
      </c>
      <c r="J546" s="23">
        <f t="shared" si="207"/>
        <v>276605</v>
      </c>
      <c r="K546" s="23">
        <f t="shared" si="207"/>
        <v>531523</v>
      </c>
      <c r="L546" s="23">
        <f t="shared" si="207"/>
        <v>366275</v>
      </c>
      <c r="M546" s="23">
        <f t="shared" si="207"/>
        <v>1748528</v>
      </c>
      <c r="N546" s="23">
        <f t="shared" si="207"/>
        <v>4348269</v>
      </c>
      <c r="O546" s="22"/>
      <c r="P546" s="25" t="s">
        <v>964</v>
      </c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</row>
    <row r="547" spans="1:68" ht="16.5" customHeight="1" x14ac:dyDescent="0.25">
      <c r="A547" s="11"/>
      <c r="B547" s="23">
        <f t="shared" ref="B547:N547" si="208">IFERROR(VLOOKUP($B$544,$207:$310,MATCH($P547&amp;"/"&amp;B$315,$205:$205,0),FALSE),"")</f>
        <v>533655</v>
      </c>
      <c r="C547" s="23">
        <f t="shared" si="208"/>
        <v>-33503</v>
      </c>
      <c r="D547" s="23">
        <f t="shared" si="208"/>
        <v>1884463</v>
      </c>
      <c r="E547" s="23">
        <f t="shared" si="208"/>
        <v>2410001</v>
      </c>
      <c r="F547" s="23">
        <f t="shared" si="208"/>
        <v>3375431</v>
      </c>
      <c r="G547" s="23">
        <f t="shared" si="208"/>
        <v>3773777</v>
      </c>
      <c r="H547" s="23">
        <f t="shared" si="208"/>
        <v>232496</v>
      </c>
      <c r="I547" s="23">
        <f t="shared" si="208"/>
        <v>-312251</v>
      </c>
      <c r="J547" s="23">
        <f t="shared" si="208"/>
        <v>626205</v>
      </c>
      <c r="K547" s="23">
        <f t="shared" si="208"/>
        <v>1042523</v>
      </c>
      <c r="L547" s="23">
        <f t="shared" si="208"/>
        <v>902275</v>
      </c>
      <c r="M547" s="23">
        <f t="shared" si="208"/>
        <v>3203528</v>
      </c>
      <c r="N547" s="23" t="str">
        <f t="shared" si="208"/>
        <v/>
      </c>
      <c r="O547" s="22"/>
      <c r="P547" s="25" t="s">
        <v>965</v>
      </c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</row>
    <row r="548" spans="1:68" ht="16.5" customHeight="1" x14ac:dyDescent="0.25">
      <c r="A548" s="11"/>
      <c r="B548" s="23">
        <f t="shared" ref="B548:N548" si="209">IFERROR(VLOOKUP($B$544,$207:$310,MATCH($P548&amp;"/"&amp;B$315,$205:$205,0),FALSE),"")</f>
        <v>879944.2</v>
      </c>
      <c r="C548" s="23">
        <f t="shared" si="209"/>
        <v>445827.98</v>
      </c>
      <c r="D548" s="23">
        <f t="shared" si="209"/>
        <v>2500628.2000000002</v>
      </c>
      <c r="E548" s="23">
        <f t="shared" si="209"/>
        <v>2469000.9300000002</v>
      </c>
      <c r="F548" s="23">
        <f t="shared" si="209"/>
        <v>4288178.1100000003</v>
      </c>
      <c r="G548" s="23">
        <f t="shared" si="209"/>
        <v>4508386.1950000003</v>
      </c>
      <c r="H548" s="23">
        <f t="shared" si="209"/>
        <v>304496.09000000003</v>
      </c>
      <c r="I548" s="23">
        <f t="shared" si="209"/>
        <v>90748.56</v>
      </c>
      <c r="J548" s="23">
        <f t="shared" si="209"/>
        <v>670204.89</v>
      </c>
      <c r="K548" s="23">
        <f t="shared" si="209"/>
        <v>1480522.48</v>
      </c>
      <c r="L548" s="23">
        <f t="shared" si="209"/>
        <v>1371275.24</v>
      </c>
      <c r="M548" s="23">
        <f t="shared" si="209"/>
        <v>4478527.8530000001</v>
      </c>
      <c r="N548" s="23" t="str">
        <f t="shared" si="209"/>
        <v/>
      </c>
      <c r="O548" s="22"/>
      <c r="P548" s="25" t="s">
        <v>966</v>
      </c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</row>
    <row r="549" spans="1:68" ht="16.5" customHeight="1" x14ac:dyDescent="0.25">
      <c r="A549" s="11"/>
      <c r="B549" s="202" t="s">
        <v>959</v>
      </c>
      <c r="C549" s="192"/>
      <c r="D549" s="192"/>
      <c r="E549" s="192"/>
      <c r="F549" s="192"/>
      <c r="G549" s="192"/>
      <c r="H549" s="192"/>
      <c r="I549" s="192"/>
      <c r="J549" s="192"/>
      <c r="K549" s="192"/>
      <c r="L549" s="192"/>
      <c r="M549" s="192"/>
      <c r="N549" s="203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</row>
    <row r="550" spans="1:68" ht="16.5" customHeight="1" x14ac:dyDescent="0.25">
      <c r="A550" s="11"/>
      <c r="B550" s="23">
        <f t="shared" ref="B550:N550" si="210">IFERROR(VLOOKUP($B$549,$207:$310,MATCH($P550&amp;"/"&amp;B$315,$205:$205,0),FALSE),"")</f>
        <v>-47428</v>
      </c>
      <c r="C550" s="23">
        <f t="shared" si="210"/>
        <v>-56741</v>
      </c>
      <c r="D550" s="23">
        <f t="shared" si="210"/>
        <v>-210050</v>
      </c>
      <c r="E550" s="23">
        <f t="shared" si="210"/>
        <v>16079</v>
      </c>
      <c r="F550" s="23">
        <f t="shared" si="210"/>
        <v>-298126</v>
      </c>
      <c r="G550" s="23">
        <f t="shared" si="210"/>
        <v>-127803</v>
      </c>
      <c r="H550" s="23">
        <f t="shared" si="210"/>
        <v>-149320</v>
      </c>
      <c r="I550" s="23">
        <f t="shared" si="210"/>
        <v>55624</v>
      </c>
      <c r="J550" s="23">
        <f t="shared" si="210"/>
        <v>83323</v>
      </c>
      <c r="K550" s="23">
        <f t="shared" si="210"/>
        <v>79547</v>
      </c>
      <c r="L550" s="23">
        <f t="shared" si="210"/>
        <v>-114972</v>
      </c>
      <c r="M550" s="23">
        <f t="shared" si="210"/>
        <v>116653</v>
      </c>
      <c r="N550" s="24">
        <f t="shared" si="210"/>
        <v>-199063</v>
      </c>
      <c r="O550" s="22"/>
      <c r="P550" s="25" t="s">
        <v>963</v>
      </c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</row>
    <row r="551" spans="1:68" ht="16.5" customHeight="1" x14ac:dyDescent="0.25">
      <c r="A551" s="11"/>
      <c r="B551" s="23">
        <f t="shared" ref="B551:N551" si="211">IFERROR(VLOOKUP($B$549,$207:$310,MATCH($P551&amp;"/"&amp;B$315,$205:$205,0),FALSE),"")</f>
        <v>-25498</v>
      </c>
      <c r="C551" s="23">
        <f t="shared" si="211"/>
        <v>-133412</v>
      </c>
      <c r="D551" s="23">
        <f t="shared" si="211"/>
        <v>-140658</v>
      </c>
      <c r="E551" s="23">
        <f t="shared" si="211"/>
        <v>-26537</v>
      </c>
      <c r="F551" s="23">
        <f t="shared" si="211"/>
        <v>-466717</v>
      </c>
      <c r="G551" s="23">
        <f t="shared" si="211"/>
        <v>114343</v>
      </c>
      <c r="H551" s="23">
        <f t="shared" si="211"/>
        <v>-64662</v>
      </c>
      <c r="I551" s="23">
        <f t="shared" si="211"/>
        <v>-17273</v>
      </c>
      <c r="J551" s="23">
        <f t="shared" si="211"/>
        <v>-36392</v>
      </c>
      <c r="K551" s="23">
        <f t="shared" si="211"/>
        <v>-9230</v>
      </c>
      <c r="L551" s="23">
        <f t="shared" si="211"/>
        <v>-45807</v>
      </c>
      <c r="M551" s="23">
        <f t="shared" si="211"/>
        <v>-42144</v>
      </c>
      <c r="N551" s="24">
        <f t="shared" si="211"/>
        <v>3830399</v>
      </c>
      <c r="O551" s="22"/>
      <c r="P551" s="25" t="s">
        <v>964</v>
      </c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</row>
    <row r="552" spans="1:68" ht="16.5" customHeight="1" x14ac:dyDescent="0.25">
      <c r="A552" s="11"/>
      <c r="B552" s="23">
        <f t="shared" ref="B552:N552" si="212">IFERROR(VLOOKUP($B$549,$207:$310,MATCH($P552&amp;"/"&amp;B$315,$205:$205,0),FALSE),"")</f>
        <v>-7998</v>
      </c>
      <c r="C552" s="23">
        <f t="shared" si="212"/>
        <v>-13733</v>
      </c>
      <c r="D552" s="23">
        <f t="shared" si="212"/>
        <v>-135946</v>
      </c>
      <c r="E552" s="23">
        <f t="shared" si="212"/>
        <v>-18029</v>
      </c>
      <c r="F552" s="23">
        <f t="shared" si="212"/>
        <v>-383654</v>
      </c>
      <c r="G552" s="23">
        <f t="shared" si="212"/>
        <v>-40028</v>
      </c>
      <c r="H552" s="23">
        <f t="shared" si="212"/>
        <v>-130353</v>
      </c>
      <c r="I552" s="23">
        <f t="shared" si="212"/>
        <v>44940</v>
      </c>
      <c r="J552" s="23">
        <f t="shared" si="212"/>
        <v>16810</v>
      </c>
      <c r="K552" s="23">
        <f t="shared" si="212"/>
        <v>107824</v>
      </c>
      <c r="L552" s="23">
        <f t="shared" si="212"/>
        <v>11133</v>
      </c>
      <c r="M552" s="23">
        <f t="shared" si="212"/>
        <v>211074</v>
      </c>
      <c r="N552" s="24" t="str">
        <f t="shared" si="212"/>
        <v/>
      </c>
      <c r="O552" s="22"/>
      <c r="P552" s="25" t="s">
        <v>965</v>
      </c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</row>
    <row r="553" spans="1:68" ht="16.5" customHeight="1" x14ac:dyDescent="0.25">
      <c r="A553" s="11"/>
      <c r="B553" s="23">
        <f t="shared" ref="B553:N553" si="213">IFERROR(VLOOKUP($B$549,$207:$310,MATCH($P553&amp;"/"&amp;B$315,$205:$205,0),FALSE),"")</f>
        <v>61650.41</v>
      </c>
      <c r="C553" s="23">
        <f t="shared" si="213"/>
        <v>147208.4</v>
      </c>
      <c r="D553" s="23">
        <f t="shared" si="213"/>
        <v>-94889.01</v>
      </c>
      <c r="E553" s="23">
        <f t="shared" si="213"/>
        <v>339314.72</v>
      </c>
      <c r="F553" s="23">
        <f t="shared" si="213"/>
        <v>-335884.63500000001</v>
      </c>
      <c r="G553" s="23">
        <f t="shared" si="213"/>
        <v>34774.775999999998</v>
      </c>
      <c r="H553" s="23">
        <f t="shared" si="213"/>
        <v>-59785.9</v>
      </c>
      <c r="I553" s="23">
        <f t="shared" si="213"/>
        <v>-23849.49</v>
      </c>
      <c r="J553" s="23">
        <f t="shared" si="213"/>
        <v>-18990.16</v>
      </c>
      <c r="K553" s="23">
        <f t="shared" si="213"/>
        <v>210249.91</v>
      </c>
      <c r="L553" s="23">
        <f t="shared" si="213"/>
        <v>-83882.61</v>
      </c>
      <c r="M553" s="23">
        <f t="shared" si="213"/>
        <v>237910.33300000001</v>
      </c>
      <c r="N553" s="24" t="str">
        <f t="shared" si="213"/>
        <v/>
      </c>
      <c r="O553" s="22"/>
      <c r="P553" s="25" t="s">
        <v>966</v>
      </c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</row>
    <row r="554" spans="1:68" ht="16.5" customHeight="1" x14ac:dyDescent="0.25">
      <c r="A554" s="11"/>
      <c r="B554" s="204" t="s">
        <v>991</v>
      </c>
      <c r="C554" s="18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4"/>
      <c r="O554" s="44"/>
      <c r="P554" s="45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</row>
    <row r="555" spans="1:68" ht="16.5" customHeight="1" x14ac:dyDescent="0.25">
      <c r="A555" s="11"/>
      <c r="B555" s="205" t="s">
        <v>992</v>
      </c>
      <c r="C555" s="183"/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4"/>
      <c r="O555" s="44"/>
      <c r="P555" s="45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</row>
    <row r="556" spans="1:68" ht="16.5" customHeight="1" x14ac:dyDescent="0.25">
      <c r="A556" s="11"/>
      <c r="B556" s="46">
        <f t="shared" ref="B556:N556" si="214">B492/B351</f>
        <v>1.4987999417603247E-2</v>
      </c>
      <c r="C556" s="46">
        <f t="shared" si="214"/>
        <v>1.5405239970496887E-2</v>
      </c>
      <c r="D556" s="46">
        <f t="shared" si="214"/>
        <v>1.8838569909705595E-2</v>
      </c>
      <c r="E556" s="46">
        <f t="shared" si="214"/>
        <v>1.8201372740871882E-2</v>
      </c>
      <c r="F556" s="46">
        <f t="shared" si="214"/>
        <v>2.114487965674235E-2</v>
      </c>
      <c r="G556" s="46">
        <f t="shared" si="214"/>
        <v>2.2583083091140155E-2</v>
      </c>
      <c r="H556" s="46">
        <f t="shared" si="214"/>
        <v>2.2772317063667318E-2</v>
      </c>
      <c r="I556" s="46">
        <f t="shared" si="214"/>
        <v>2.2499982977392956E-2</v>
      </c>
      <c r="J556" s="46">
        <f t="shared" si="214"/>
        <v>2.2288264469886174E-2</v>
      </c>
      <c r="K556" s="46">
        <f t="shared" si="214"/>
        <v>2.1913538964973198E-2</v>
      </c>
      <c r="L556" s="46">
        <f t="shared" si="214"/>
        <v>2.2379050844264177E-2</v>
      </c>
      <c r="M556" s="46">
        <f t="shared" si="214"/>
        <v>2.079479340883093E-2</v>
      </c>
      <c r="N556" s="46">
        <f t="shared" si="214"/>
        <v>1.8551670503358032E-2</v>
      </c>
      <c r="O556" s="22">
        <f t="shared" ref="O556:O558" si="215">RATE(M$315-I$315,,-I556,M556)</f>
        <v>-1.951014341054003E-2</v>
      </c>
      <c r="P556" s="45" t="s">
        <v>993</v>
      </c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</row>
    <row r="557" spans="1:68" ht="16.5" customHeight="1" x14ac:dyDescent="0.25">
      <c r="A557" s="11"/>
      <c r="B557" s="46">
        <f t="shared" ref="B557:N557" si="216">((B455*(1-B486))/(B388+B363))</f>
        <v>0.13468299017773178</v>
      </c>
      <c r="C557" s="46">
        <f t="shared" si="216"/>
        <v>0.10673769615573511</v>
      </c>
      <c r="D557" s="46">
        <f t="shared" si="216"/>
        <v>0.10187830525248127</v>
      </c>
      <c r="E557" s="46">
        <f t="shared" si="216"/>
        <v>0.14438122661278377</v>
      </c>
      <c r="F557" s="46">
        <f t="shared" si="216"/>
        <v>0.10915567871759647</v>
      </c>
      <c r="G557" s="46">
        <f t="shared" si="216"/>
        <v>0.11652366368279128</v>
      </c>
      <c r="H557" s="46">
        <f t="shared" si="216"/>
        <v>6.4161420765593516E-2</v>
      </c>
      <c r="I557" s="46">
        <f t="shared" si="216"/>
        <v>6.5092463540149609E-2</v>
      </c>
      <c r="J557" s="46">
        <f t="shared" si="216"/>
        <v>6.3732982144361766E-2</v>
      </c>
      <c r="K557" s="46">
        <f t="shared" si="216"/>
        <v>6.4535256520872941E-2</v>
      </c>
      <c r="L557" s="46">
        <f t="shared" si="216"/>
        <v>6.0692283397295078E-2</v>
      </c>
      <c r="M557" s="46">
        <f t="shared" si="216"/>
        <v>5.1766659318743961E-2</v>
      </c>
      <c r="N557" s="46">
        <f t="shared" si="216"/>
        <v>8.5968834062143507E-2</v>
      </c>
      <c r="O557" s="22">
        <f t="shared" si="215"/>
        <v>-5.5656799337071433E-2</v>
      </c>
      <c r="P557" s="45" t="s">
        <v>994</v>
      </c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</row>
    <row r="558" spans="1:68" ht="16.5" customHeight="1" x14ac:dyDescent="0.25">
      <c r="A558" s="11"/>
      <c r="B558" s="46">
        <f t="shared" ref="B558:N558" si="217">B492/B388</f>
        <v>0.1036458001636183</v>
      </c>
      <c r="C558" s="46">
        <f t="shared" si="217"/>
        <v>0.10782958720684763</v>
      </c>
      <c r="D558" s="46">
        <f t="shared" si="217"/>
        <v>0.14854866823881366</v>
      </c>
      <c r="E558" s="46">
        <f t="shared" si="217"/>
        <v>0.1620450852834836</v>
      </c>
      <c r="F558" s="46">
        <f t="shared" si="217"/>
        <v>0.14140700742696821</v>
      </c>
      <c r="G558" s="46">
        <f t="shared" si="217"/>
        <v>0.16882299231234224</v>
      </c>
      <c r="H558" s="46">
        <f t="shared" si="217"/>
        <v>0.16275926399244389</v>
      </c>
      <c r="I558" s="46">
        <f t="shared" si="217"/>
        <v>0.1565711559280645</v>
      </c>
      <c r="J558" s="46">
        <f t="shared" si="217"/>
        <v>0.15435368523954546</v>
      </c>
      <c r="K558" s="46">
        <f t="shared" si="217"/>
        <v>0.15422419986755567</v>
      </c>
      <c r="L558" s="46">
        <f t="shared" si="217"/>
        <v>0.1584272497441141</v>
      </c>
      <c r="M558" s="46">
        <f t="shared" si="217"/>
        <v>0.1603136331224308</v>
      </c>
      <c r="N558" s="46">
        <f t="shared" si="217"/>
        <v>0.16455515383551819</v>
      </c>
      <c r="O558" s="22">
        <f t="shared" si="215"/>
        <v>5.9228527510414774E-3</v>
      </c>
      <c r="P558" s="45" t="s">
        <v>995</v>
      </c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</row>
    <row r="559" spans="1:68" ht="16.5" customHeight="1" x14ac:dyDescent="0.25">
      <c r="A559" s="11"/>
      <c r="B559" s="205" t="s">
        <v>996</v>
      </c>
      <c r="C559" s="183"/>
      <c r="D559" s="183"/>
      <c r="E559" s="183"/>
      <c r="F559" s="183"/>
      <c r="G559" s="183"/>
      <c r="H559" s="183"/>
      <c r="I559" s="183"/>
      <c r="J559" s="183"/>
      <c r="K559" s="183"/>
      <c r="L559" s="183"/>
      <c r="M559" s="183"/>
      <c r="N559" s="184"/>
      <c r="O559" s="44"/>
      <c r="P559" s="45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</row>
    <row r="560" spans="1:68" ht="16.5" customHeight="1" x14ac:dyDescent="0.25">
      <c r="A560" s="11"/>
      <c r="B560" s="29">
        <f t="shared" ref="B560:N560" si="218">B363/B388</f>
        <v>0</v>
      </c>
      <c r="C560" s="43">
        <f t="shared" si="218"/>
        <v>0</v>
      </c>
      <c r="D560" s="43">
        <f t="shared" si="218"/>
        <v>0.3579547751327215</v>
      </c>
      <c r="E560" s="43">
        <f t="shared" si="218"/>
        <v>0.3418045378585125</v>
      </c>
      <c r="F560" s="43">
        <f t="shared" si="218"/>
        <v>0.49164937050545282</v>
      </c>
      <c r="G560" s="43">
        <f t="shared" si="218"/>
        <v>0.72348310619124623</v>
      </c>
      <c r="H560" s="43">
        <f t="shared" si="218"/>
        <v>2.2676717253498069</v>
      </c>
      <c r="I560" s="43">
        <f t="shared" si="218"/>
        <v>2.1661325005039003</v>
      </c>
      <c r="J560" s="43">
        <f t="shared" si="218"/>
        <v>2.4818306535264676</v>
      </c>
      <c r="K560" s="43">
        <f t="shared" si="218"/>
        <v>2.5941713830201936</v>
      </c>
      <c r="L560" s="43">
        <f t="shared" si="218"/>
        <v>2.8075163601156872</v>
      </c>
      <c r="M560" s="43">
        <f t="shared" si="218"/>
        <v>3.4414997128064173</v>
      </c>
      <c r="N560" s="43">
        <f t="shared" si="218"/>
        <v>1.7878494881570675</v>
      </c>
      <c r="O560" s="22">
        <f t="shared" ref="O560:O561" si="219">RATE(M$315-I$315,,-I560,M560)</f>
        <v>0.12270505942233027</v>
      </c>
      <c r="P560" s="45" t="s">
        <v>997</v>
      </c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</row>
    <row r="561" spans="1:68" ht="16.5" customHeight="1" x14ac:dyDescent="0.25">
      <c r="A561" s="11"/>
      <c r="B561" s="29">
        <f t="shared" ref="B561:N561" si="220">B363/B492</f>
        <v>0</v>
      </c>
      <c r="C561" s="43">
        <f t="shared" si="220"/>
        <v>0</v>
      </c>
      <c r="D561" s="43">
        <f t="shared" si="220"/>
        <v>2.4096801363258065</v>
      </c>
      <c r="E561" s="43">
        <f t="shared" si="220"/>
        <v>2.1093175227163203</v>
      </c>
      <c r="F561" s="43">
        <f t="shared" si="220"/>
        <v>3.4768388034756521</v>
      </c>
      <c r="G561" s="43">
        <f t="shared" si="220"/>
        <v>4.2854536356796586</v>
      </c>
      <c r="H561" s="43">
        <f t="shared" si="220"/>
        <v>13.932673752168624</v>
      </c>
      <c r="I561" s="43">
        <f t="shared" si="220"/>
        <v>13.834811959229032</v>
      </c>
      <c r="J561" s="43">
        <f t="shared" si="220"/>
        <v>16.078855841212025</v>
      </c>
      <c r="K561" s="43">
        <f t="shared" si="220"/>
        <v>16.820780300679207</v>
      </c>
      <c r="L561" s="43">
        <f t="shared" si="220"/>
        <v>17.721170850660382</v>
      </c>
      <c r="M561" s="43">
        <f t="shared" si="220"/>
        <v>21.467292866965092</v>
      </c>
      <c r="N561" s="43">
        <f t="shared" si="220"/>
        <v>10.86474319694733</v>
      </c>
      <c r="O561" s="22">
        <f t="shared" si="219"/>
        <v>0.11609459547875843</v>
      </c>
      <c r="P561" s="45" t="s">
        <v>998</v>
      </c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</row>
    <row r="562" spans="1:68" ht="16.5" customHeight="1" x14ac:dyDescent="0.25">
      <c r="A562" s="11"/>
      <c r="B562" s="205" t="s">
        <v>999</v>
      </c>
      <c r="C562" s="183"/>
      <c r="D562" s="183"/>
      <c r="E562" s="183"/>
      <c r="F562" s="183"/>
      <c r="G562" s="183"/>
      <c r="H562" s="183"/>
      <c r="I562" s="183"/>
      <c r="J562" s="183"/>
      <c r="K562" s="183"/>
      <c r="L562" s="183"/>
      <c r="M562" s="183"/>
      <c r="N562" s="184"/>
      <c r="O562" s="44"/>
      <c r="P562" s="45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</row>
    <row r="563" spans="1:68" ht="16.5" customHeight="1" x14ac:dyDescent="0.25">
      <c r="A563" s="11"/>
      <c r="B563" s="24">
        <v>351895.64</v>
      </c>
      <c r="C563" s="24">
        <v>351895.64</v>
      </c>
      <c r="D563" s="24">
        <v>351895.64</v>
      </c>
      <c r="E563" s="24">
        <v>351895.64</v>
      </c>
      <c r="F563" s="24">
        <v>351895.64</v>
      </c>
      <c r="G563" s="24">
        <v>351895.64</v>
      </c>
      <c r="H563" s="24">
        <v>351895.64</v>
      </c>
      <c r="I563" s="24">
        <v>351895.64</v>
      </c>
      <c r="J563" s="24">
        <v>351895.64</v>
      </c>
      <c r="K563" s="24">
        <v>351895.64</v>
      </c>
      <c r="L563" s="24">
        <v>351895.64</v>
      </c>
      <c r="M563" s="24">
        <v>351895.64</v>
      </c>
      <c r="N563" s="24">
        <v>351895.64</v>
      </c>
      <c r="O563" s="47"/>
      <c r="P563" s="48" t="s">
        <v>1000</v>
      </c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</row>
    <row r="564" spans="1:68" ht="16.5" customHeight="1" x14ac:dyDescent="0.25">
      <c r="A564" s="11"/>
      <c r="B564" s="29">
        <f t="shared" ref="B564:N564" si="221">B388/B563</f>
        <v>4.9056761828592137</v>
      </c>
      <c r="C564" s="29">
        <f t="shared" si="221"/>
        <v>5.1029831742160825</v>
      </c>
      <c r="D564" s="29">
        <f t="shared" si="221"/>
        <v>5.5480554405277651</v>
      </c>
      <c r="E564" s="29">
        <f t="shared" si="221"/>
        <v>5.8140769234878844</v>
      </c>
      <c r="F564" s="29">
        <f t="shared" si="221"/>
        <v>9.8140807257515323</v>
      </c>
      <c r="G564" s="29">
        <f t="shared" si="221"/>
        <v>10.788462457221693</v>
      </c>
      <c r="H564" s="29">
        <f t="shared" si="221"/>
        <v>11.715477946814003</v>
      </c>
      <c r="I564" s="29">
        <f t="shared" si="221"/>
        <v>12.353057116592863</v>
      </c>
      <c r="J564" s="29">
        <f t="shared" si="221"/>
        <v>13.010506495618984</v>
      </c>
      <c r="K564" s="29">
        <f t="shared" si="221"/>
        <v>13.728233546741301</v>
      </c>
      <c r="L564" s="29">
        <f t="shared" si="221"/>
        <v>14.552314259989126</v>
      </c>
      <c r="M564" s="29">
        <f t="shared" si="221"/>
        <v>15.413542049000663</v>
      </c>
      <c r="N564" s="29">
        <f t="shared" si="221"/>
        <v>14.880468538911138</v>
      </c>
      <c r="O564" s="22">
        <f t="shared" ref="O564:O565" si="222">RATE(M$315-I$315,,-I564,M564)</f>
        <v>5.6895382537356293E-2</v>
      </c>
      <c r="P564" s="48" t="s">
        <v>1001</v>
      </c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</row>
    <row r="565" spans="1:68" ht="16.5" customHeight="1" x14ac:dyDescent="0.25">
      <c r="A565" s="11"/>
      <c r="B565" s="29">
        <f t="shared" ref="B565:N565" si="223">B492/B563</f>
        <v>0.5084527333160479</v>
      </c>
      <c r="C565" s="29">
        <f t="shared" si="223"/>
        <v>0.55025256919920917</v>
      </c>
      <c r="D565" s="29">
        <f t="shared" si="223"/>
        <v>0.82415624700550416</v>
      </c>
      <c r="E565" s="29">
        <f t="shared" si="223"/>
        <v>0.94214259091132813</v>
      </c>
      <c r="F565" s="29">
        <f t="shared" si="223"/>
        <v>1.3877797860752124</v>
      </c>
      <c r="G565" s="29">
        <f t="shared" si="223"/>
        <v>1.8213405144775308</v>
      </c>
      <c r="H565" s="29">
        <f t="shared" si="223"/>
        <v>1.9068025679431548</v>
      </c>
      <c r="I565" s="29">
        <f t="shared" si="223"/>
        <v>1.9341324319903481</v>
      </c>
      <c r="J565" s="29">
        <f t="shared" si="223"/>
        <v>2.0082196244318342</v>
      </c>
      <c r="K565" s="29">
        <f t="shared" si="223"/>
        <v>2.117225834341113</v>
      </c>
      <c r="L565" s="29">
        <f t="shared" si="223"/>
        <v>2.3054831256221302</v>
      </c>
      <c r="M565" s="29">
        <f t="shared" si="223"/>
        <v>2.4710009251606526</v>
      </c>
      <c r="N565" s="29">
        <f t="shared" si="223"/>
        <v>2.4486577895651109</v>
      </c>
      <c r="O565" s="22">
        <f t="shared" si="222"/>
        <v>6.3155218259114396E-2</v>
      </c>
      <c r="P565" s="45" t="s">
        <v>1002</v>
      </c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</row>
    <row r="566" spans="1:68" ht="16.5" customHeight="1" x14ac:dyDescent="0.25">
      <c r="A566" s="11"/>
      <c r="B566" s="49"/>
      <c r="C566" s="49">
        <f t="shared" ref="C566:N566" si="224">+C565/B565-1</f>
        <v>8.2209875459906323E-2</v>
      </c>
      <c r="D566" s="50">
        <f t="shared" si="224"/>
        <v>0.49777809889177105</v>
      </c>
      <c r="E566" s="49">
        <f t="shared" si="224"/>
        <v>0.14316016451312041</v>
      </c>
      <c r="F566" s="50">
        <f t="shared" si="224"/>
        <v>0.47300397993134191</v>
      </c>
      <c r="G566" s="49">
        <f t="shared" si="224"/>
        <v>0.31241320327086908</v>
      </c>
      <c r="H566" s="50">
        <f t="shared" si="224"/>
        <v>4.6922611552480564E-2</v>
      </c>
      <c r="I566" s="49">
        <f t="shared" si="224"/>
        <v>1.4332823180888354E-2</v>
      </c>
      <c r="J566" s="50">
        <f t="shared" si="224"/>
        <v>3.8305129067736976E-2</v>
      </c>
      <c r="K566" s="49">
        <f t="shared" si="224"/>
        <v>5.4280024247905123E-2</v>
      </c>
      <c r="L566" s="50">
        <f t="shared" si="224"/>
        <v>8.8916963050190256E-2</v>
      </c>
      <c r="M566" s="49">
        <f t="shared" si="224"/>
        <v>7.1793108220585156E-2</v>
      </c>
      <c r="N566" s="51">
        <f t="shared" si="224"/>
        <v>-9.0421397127113945E-3</v>
      </c>
      <c r="O566" s="22"/>
      <c r="P566" s="52" t="s">
        <v>1003</v>
      </c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</row>
    <row r="567" spans="1:68" ht="16.5" customHeight="1" x14ac:dyDescent="0.25">
      <c r="A567" s="11"/>
      <c r="B567" s="29">
        <v>0.49409999999999998</v>
      </c>
      <c r="C567" s="29">
        <v>0.53069999999999995</v>
      </c>
      <c r="D567" s="29">
        <v>0.80520000000000003</v>
      </c>
      <c r="E567" s="29">
        <v>0.98040000000000005</v>
      </c>
      <c r="F567" s="29">
        <v>0.98040000000000005</v>
      </c>
      <c r="G567" s="29">
        <v>1</v>
      </c>
      <c r="H567" s="29">
        <v>1.3</v>
      </c>
      <c r="I567" s="29">
        <v>1.35</v>
      </c>
      <c r="J567" s="29">
        <v>1.4</v>
      </c>
      <c r="K567" s="29">
        <v>1.48</v>
      </c>
      <c r="L567" s="29">
        <v>1.61</v>
      </c>
      <c r="M567" s="29">
        <v>1.72</v>
      </c>
      <c r="N567" s="29"/>
      <c r="O567" s="22">
        <f t="shared" ref="O567:O568" si="225">RATE(M$315-I$315,,-I567,M567)</f>
        <v>6.2425949281498229E-2</v>
      </c>
      <c r="P567" s="48" t="s">
        <v>1004</v>
      </c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</row>
    <row r="568" spans="1:68" ht="16.5" customHeight="1" x14ac:dyDescent="0.25">
      <c r="A568" s="11"/>
      <c r="B568" s="49">
        <f t="shared" ref="B568:N568" si="226">+B567/B577</f>
        <v>0.10859340659340659</v>
      </c>
      <c r="C568" s="49">
        <f t="shared" si="226"/>
        <v>0.1503399433427762</v>
      </c>
      <c r="D568" s="50">
        <f t="shared" si="226"/>
        <v>0.1357841483979764</v>
      </c>
      <c r="E568" s="49">
        <f t="shared" si="226"/>
        <v>0.11166287015945332</v>
      </c>
      <c r="F568" s="50">
        <f t="shared" si="226"/>
        <v>6.4841269841269852E-2</v>
      </c>
      <c r="G568" s="49">
        <f t="shared" si="226"/>
        <v>4.77326968973747E-2</v>
      </c>
      <c r="H568" s="50">
        <f t="shared" si="226"/>
        <v>6.8062827225130892E-2</v>
      </c>
      <c r="I568" s="49">
        <f t="shared" si="226"/>
        <v>6.6014669926650379E-2</v>
      </c>
      <c r="J568" s="50">
        <f t="shared" si="226"/>
        <v>6.7994171928120448E-2</v>
      </c>
      <c r="K568" s="49">
        <f t="shared" si="226"/>
        <v>6.6666666666666666E-2</v>
      </c>
      <c r="L568" s="50">
        <f t="shared" si="226"/>
        <v>6.8568994889267459E-2</v>
      </c>
      <c r="M568" s="49">
        <f t="shared" si="226"/>
        <v>6.9805194805194801E-2</v>
      </c>
      <c r="N568" s="51">
        <f t="shared" si="226"/>
        <v>0</v>
      </c>
      <c r="O568" s="22">
        <f t="shared" si="225"/>
        <v>1.4055726287847816E-2</v>
      </c>
      <c r="P568" s="52" t="s">
        <v>1005</v>
      </c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</row>
    <row r="569" spans="1:68" ht="16.5" customHeight="1" x14ac:dyDescent="0.25">
      <c r="A569" s="11"/>
      <c r="B569" s="53">
        <f t="shared" ref="B569:N569" si="227">+B567/B565</f>
        <v>0.97177174518771559</v>
      </c>
      <c r="C569" s="53">
        <f t="shared" si="227"/>
        <v>0.96446619190226701</v>
      </c>
      <c r="D569" s="54">
        <f t="shared" si="227"/>
        <v>0.97699920728092526</v>
      </c>
      <c r="E569" s="53">
        <f t="shared" si="227"/>
        <v>1.0406068141465357</v>
      </c>
      <c r="F569" s="54">
        <f t="shared" si="227"/>
        <v>0.70645214020062552</v>
      </c>
      <c r="G569" s="53">
        <f t="shared" si="227"/>
        <v>0.54904615147533775</v>
      </c>
      <c r="H569" s="54">
        <f t="shared" si="227"/>
        <v>0.68176958740007076</v>
      </c>
      <c r="I569" s="53">
        <f t="shared" si="227"/>
        <v>0.69798736512099235</v>
      </c>
      <c r="J569" s="54">
        <f t="shared" si="227"/>
        <v>0.69713490644534859</v>
      </c>
      <c r="K569" s="53">
        <f t="shared" si="227"/>
        <v>0.69902793362644777</v>
      </c>
      <c r="L569" s="54">
        <f t="shared" si="227"/>
        <v>0.69833519148640255</v>
      </c>
      <c r="M569" s="53">
        <f t="shared" si="227"/>
        <v>0.69607420316452284</v>
      </c>
      <c r="N569" s="55">
        <f t="shared" si="227"/>
        <v>0</v>
      </c>
      <c r="O569" s="44"/>
      <c r="P569" s="56" t="s">
        <v>1006</v>
      </c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</row>
    <row r="570" spans="1:68" ht="16.5" customHeight="1" x14ac:dyDescent="0.25">
      <c r="A570" s="11"/>
      <c r="B570" s="32">
        <f t="shared" ref="B570:N570" si="228">+B577*B563</f>
        <v>1601125.162</v>
      </c>
      <c r="C570" s="32">
        <f t="shared" si="228"/>
        <v>1242191.6092000001</v>
      </c>
      <c r="D570" s="32">
        <f t="shared" si="228"/>
        <v>2086741.1451999999</v>
      </c>
      <c r="E570" s="32">
        <f t="shared" si="228"/>
        <v>3089643.7191999997</v>
      </c>
      <c r="F570" s="32">
        <f t="shared" si="228"/>
        <v>5320662.0767999999</v>
      </c>
      <c r="G570" s="32">
        <f t="shared" si="228"/>
        <v>7372213.6579999998</v>
      </c>
      <c r="H570" s="32">
        <f t="shared" si="228"/>
        <v>6721206.7240000004</v>
      </c>
      <c r="I570" s="32">
        <f t="shared" si="228"/>
        <v>7196265.8380000005</v>
      </c>
      <c r="J570" s="32">
        <f t="shared" si="228"/>
        <v>7245531.2275999999</v>
      </c>
      <c r="K570" s="32">
        <f t="shared" si="228"/>
        <v>7812083.2079999996</v>
      </c>
      <c r="L570" s="32">
        <f t="shared" si="228"/>
        <v>8262509.6272000009</v>
      </c>
      <c r="M570" s="32">
        <f t="shared" si="228"/>
        <v>8670708.569600001</v>
      </c>
      <c r="N570" s="32">
        <f t="shared" si="228"/>
        <v>6474879.7759999996</v>
      </c>
      <c r="O570" s="22">
        <f>RATE(M$315-I$315,,-I570,M570)</f>
        <v>4.7699768109803989E-2</v>
      </c>
      <c r="P570" s="45" t="s">
        <v>1007</v>
      </c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</row>
    <row r="571" spans="1:68" ht="16.5" customHeight="1" x14ac:dyDescent="0.25">
      <c r="A571" s="11"/>
      <c r="B571" s="57">
        <f t="shared" ref="B571:N571" si="229">+B577/B$564</f>
        <v>0.9274970117061595</v>
      </c>
      <c r="C571" s="57">
        <f t="shared" si="229"/>
        <v>0.69175223187802815</v>
      </c>
      <c r="D571" s="58">
        <f t="shared" si="229"/>
        <v>1.0688429601265668</v>
      </c>
      <c r="E571" s="57">
        <f t="shared" si="229"/>
        <v>1.5101279387154802</v>
      </c>
      <c r="F571" s="58">
        <f t="shared" si="229"/>
        <v>1.540643532748418</v>
      </c>
      <c r="G571" s="57">
        <f t="shared" si="229"/>
        <v>1.9418893176920009</v>
      </c>
      <c r="H571" s="58">
        <f t="shared" si="229"/>
        <v>1.6303218773241941</v>
      </c>
      <c r="I571" s="57">
        <f t="shared" si="229"/>
        <v>1.6554606529367673</v>
      </c>
      <c r="J571" s="58">
        <f t="shared" si="229"/>
        <v>1.5825671357939257</v>
      </c>
      <c r="K571" s="57">
        <f t="shared" si="229"/>
        <v>1.6171053562291458</v>
      </c>
      <c r="L571" s="58">
        <f t="shared" si="229"/>
        <v>1.6134890698833455</v>
      </c>
      <c r="M571" s="57">
        <f t="shared" si="229"/>
        <v>1.5985942700041187</v>
      </c>
      <c r="N571" s="59">
        <f t="shared" si="229"/>
        <v>1.2365202044468957</v>
      </c>
      <c r="O571" s="60">
        <f t="shared" ref="O571:O574" si="230">(SUM(B571:N571)-MAX(B571:N571)-MIN(B571:N571))/(COUNTA(B571:N571)-2)</f>
        <v>1.4528336372650015</v>
      </c>
      <c r="P571" s="61" t="s">
        <v>736</v>
      </c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</row>
    <row r="572" spans="1:68" ht="16.5" customHeight="1" x14ac:dyDescent="0.25">
      <c r="A572" s="11"/>
      <c r="B572" s="57">
        <f t="shared" ref="B572:N572" si="231">+B577/B$565</f>
        <v>8.9487177506660718</v>
      </c>
      <c r="C572" s="57">
        <f t="shared" si="231"/>
        <v>6.4152358345864009</v>
      </c>
      <c r="D572" s="58">
        <f t="shared" si="231"/>
        <v>7.1952375797017964</v>
      </c>
      <c r="E572" s="57">
        <f t="shared" si="231"/>
        <v>9.3191838313000641</v>
      </c>
      <c r="F572" s="58">
        <f t="shared" si="231"/>
        <v>10.895100326227517</v>
      </c>
      <c r="G572" s="57">
        <f t="shared" si="231"/>
        <v>11.502516873408327</v>
      </c>
      <c r="H572" s="58">
        <f t="shared" si="231"/>
        <v>10.016768553339501</v>
      </c>
      <c r="I572" s="57">
        <f t="shared" si="231"/>
        <v>10.573216012388365</v>
      </c>
      <c r="J572" s="58">
        <f t="shared" si="231"/>
        <v>10.252862659792664</v>
      </c>
      <c r="K572" s="57">
        <f t="shared" si="231"/>
        <v>10.485419004396716</v>
      </c>
      <c r="L572" s="58">
        <f t="shared" si="231"/>
        <v>10.18441633298182</v>
      </c>
      <c r="M572" s="57">
        <f t="shared" si="231"/>
        <v>9.9716676546359562</v>
      </c>
      <c r="N572" s="59">
        <f t="shared" si="231"/>
        <v>7.5143207345718546</v>
      </c>
      <c r="O572" s="60">
        <f t="shared" si="230"/>
        <v>9.5779009490911218</v>
      </c>
      <c r="P572" s="61" t="s">
        <v>1008</v>
      </c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</row>
    <row r="573" spans="1:68" ht="16.5" customHeight="1" x14ac:dyDescent="0.25">
      <c r="A573" s="11"/>
      <c r="B573" s="57">
        <f t="shared" ref="B573:N573" si="232">+(B570+B363-B321-B327)/B463</f>
        <v>4.5643419207126597</v>
      </c>
      <c r="C573" s="57">
        <f t="shared" si="232"/>
        <v>2.8786914327540525</v>
      </c>
      <c r="D573" s="58">
        <f t="shared" si="232"/>
        <v>6.2713937098818704</v>
      </c>
      <c r="E573" s="57">
        <f t="shared" si="232"/>
        <v>5.6987613620516235</v>
      </c>
      <c r="F573" s="58">
        <f t="shared" si="232"/>
        <v>8.9821740067756402</v>
      </c>
      <c r="G573" s="57">
        <f t="shared" si="232"/>
        <v>10.118767243934196</v>
      </c>
      <c r="H573" s="58">
        <f t="shared" si="232"/>
        <v>14.353036873164672</v>
      </c>
      <c r="I573" s="57">
        <f t="shared" si="232"/>
        <v>14.304693188131441</v>
      </c>
      <c r="J573" s="58">
        <f t="shared" si="232"/>
        <v>14.495758628505135</v>
      </c>
      <c r="K573" s="57">
        <f t="shared" si="232"/>
        <v>14.184860025124561</v>
      </c>
      <c r="L573" s="58">
        <f t="shared" si="232"/>
        <v>15.052186333588354</v>
      </c>
      <c r="M573" s="57">
        <f t="shared" si="232"/>
        <v>17.093063801096744</v>
      </c>
      <c r="N573" s="59">
        <f t="shared" si="232"/>
        <v>6.9889035328405669</v>
      </c>
      <c r="O573" s="60">
        <f t="shared" si="230"/>
        <v>10.455897893155518</v>
      </c>
      <c r="P573" s="61" t="s">
        <v>1009</v>
      </c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</row>
    <row r="574" spans="1:68" ht="16.5" customHeight="1" x14ac:dyDescent="0.25">
      <c r="A574" s="11"/>
      <c r="B574" s="57">
        <f t="shared" ref="B574:N574" si="233">B570/B396</f>
        <v>1.5955893445485561</v>
      </c>
      <c r="C574" s="57">
        <f t="shared" si="233"/>
        <v>1.1854426329257628</v>
      </c>
      <c r="D574" s="58">
        <f t="shared" si="233"/>
        <v>1.7669134941477129</v>
      </c>
      <c r="E574" s="57">
        <f t="shared" si="233"/>
        <v>2.1354961712566283</v>
      </c>
      <c r="F574" s="58">
        <f t="shared" si="233"/>
        <v>3.1321396199718428</v>
      </c>
      <c r="G574" s="57">
        <f t="shared" si="233"/>
        <v>3.5390741139193298</v>
      </c>
      <c r="H574" s="58">
        <f t="shared" si="233"/>
        <v>2.9149653661285782</v>
      </c>
      <c r="I574" s="57">
        <f t="shared" si="233"/>
        <v>3.1142698818760306</v>
      </c>
      <c r="J574" s="58">
        <f t="shared" si="233"/>
        <v>3.0170976894544608</v>
      </c>
      <c r="K574" s="57">
        <f t="shared" si="233"/>
        <v>3.1080946147873059</v>
      </c>
      <c r="L574" s="58">
        <f t="shared" si="233"/>
        <v>3.1395753913615336</v>
      </c>
      <c r="M574" s="57">
        <f t="shared" si="233"/>
        <v>2.989057198685706</v>
      </c>
      <c r="N574" s="59">
        <f t="shared" si="233"/>
        <v>2.0899491353421316</v>
      </c>
      <c r="O574" s="60">
        <f t="shared" si="230"/>
        <v>2.6366498097782261</v>
      </c>
      <c r="P574" s="61" t="s">
        <v>1010</v>
      </c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</row>
    <row r="575" spans="1:68" ht="16.5" customHeight="1" x14ac:dyDescent="0.25">
      <c r="A575" s="31"/>
      <c r="B575" s="62">
        <v>4.99</v>
      </c>
      <c r="C575" s="62">
        <v>4.8</v>
      </c>
      <c r="D575" s="63">
        <v>8.42</v>
      </c>
      <c r="E575" s="62">
        <v>10.07</v>
      </c>
      <c r="F575" s="63">
        <v>20</v>
      </c>
      <c r="G575" s="62">
        <v>27.94</v>
      </c>
      <c r="H575" s="63">
        <v>21.5</v>
      </c>
      <c r="I575" s="62">
        <v>24</v>
      </c>
      <c r="J575" s="63">
        <v>23.8</v>
      </c>
      <c r="K575" s="62">
        <v>25</v>
      </c>
      <c r="L575" s="63">
        <v>26.25</v>
      </c>
      <c r="M575" s="62">
        <v>27</v>
      </c>
      <c r="N575" s="64">
        <v>27</v>
      </c>
      <c r="O575" s="22"/>
      <c r="P575" s="65" t="s">
        <v>1011</v>
      </c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</row>
    <row r="576" spans="1:68" ht="16.5" customHeight="1" x14ac:dyDescent="0.25">
      <c r="A576" s="66"/>
      <c r="B576" s="67">
        <v>2.93</v>
      </c>
      <c r="C576" s="67">
        <v>2.78</v>
      </c>
      <c r="D576" s="68">
        <v>4.5599999999999996</v>
      </c>
      <c r="E576" s="67">
        <v>7.96</v>
      </c>
      <c r="F576" s="68">
        <v>9.7899999999999991</v>
      </c>
      <c r="G576" s="67">
        <v>13.33</v>
      </c>
      <c r="H576" s="68">
        <v>15.29</v>
      </c>
      <c r="I576" s="67">
        <v>16.100000000000001</v>
      </c>
      <c r="J576" s="68">
        <v>18.100000000000001</v>
      </c>
      <c r="K576" s="67">
        <v>20.3</v>
      </c>
      <c r="L576" s="68">
        <v>21.2</v>
      </c>
      <c r="M576" s="67">
        <v>22.2</v>
      </c>
      <c r="N576" s="69">
        <v>14.2</v>
      </c>
      <c r="O576" s="70"/>
      <c r="P576" s="71" t="s">
        <v>1012</v>
      </c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</row>
    <row r="577" spans="1:68" ht="16.5" customHeight="1" x14ac:dyDescent="0.25">
      <c r="A577" s="15"/>
      <c r="B577" s="72">
        <v>4.55</v>
      </c>
      <c r="C577" s="72">
        <v>3.53</v>
      </c>
      <c r="D577" s="73">
        <v>5.93</v>
      </c>
      <c r="E577" s="72">
        <v>8.7799999999999994</v>
      </c>
      <c r="F577" s="73">
        <v>15.12</v>
      </c>
      <c r="G577" s="72">
        <v>20.95</v>
      </c>
      <c r="H577" s="73">
        <v>19.100000000000001</v>
      </c>
      <c r="I577" s="72">
        <v>20.45</v>
      </c>
      <c r="J577" s="73">
        <v>20.59</v>
      </c>
      <c r="K577" s="72">
        <v>22.2</v>
      </c>
      <c r="L577" s="73">
        <v>23.48</v>
      </c>
      <c r="M577" s="72">
        <v>24.64</v>
      </c>
      <c r="N577" s="74">
        <f>VLOOKUP(Q577,Price!1:1048576,5,FALSE)</f>
        <v>18.399999999999999</v>
      </c>
      <c r="O577" s="22"/>
      <c r="P577" s="61" t="s">
        <v>1013</v>
      </c>
      <c r="Q577" s="15" t="s">
        <v>62</v>
      </c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</row>
    <row r="578" spans="1:68" ht="16.5" customHeight="1" x14ac:dyDescent="0.25">
      <c r="A578" s="11"/>
      <c r="B578" s="189" t="s">
        <v>1014</v>
      </c>
      <c r="C578" s="183"/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4"/>
      <c r="O578" s="44"/>
      <c r="P578" s="45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</row>
    <row r="579" spans="1:68" ht="16.5" customHeight="1" x14ac:dyDescent="0.25">
      <c r="A579" s="11"/>
      <c r="B579" s="75"/>
      <c r="C579" s="76">
        <f t="shared" ref="C579:N579" si="234">+C572/C566/100</f>
        <v>0.78034856502307992</v>
      </c>
      <c r="D579" s="75">
        <f t="shared" si="234"/>
        <v>0.14454709027417886</v>
      </c>
      <c r="E579" s="76">
        <f t="shared" si="234"/>
        <v>0.65096207894102931</v>
      </c>
      <c r="F579" s="75">
        <f t="shared" si="234"/>
        <v>0.23033844932571132</v>
      </c>
      <c r="G579" s="76">
        <f t="shared" si="234"/>
        <v>0.3681828025506142</v>
      </c>
      <c r="H579" s="75">
        <f t="shared" si="234"/>
        <v>2.1347423389118596</v>
      </c>
      <c r="I579" s="76">
        <f t="shared" si="234"/>
        <v>7.3769248939642829</v>
      </c>
      <c r="J579" s="75">
        <f t="shared" si="234"/>
        <v>2.6766291902220161</v>
      </c>
      <c r="K579" s="76">
        <f t="shared" si="234"/>
        <v>1.9317270302806449</v>
      </c>
      <c r="L579" s="75">
        <f t="shared" si="234"/>
        <v>1.1453850855469618</v>
      </c>
      <c r="M579" s="76">
        <f t="shared" si="234"/>
        <v>1.3889449700377774</v>
      </c>
      <c r="N579" s="77">
        <f t="shared" si="234"/>
        <v>-8.310334692139584</v>
      </c>
      <c r="O579" s="44"/>
      <c r="P579" s="45" t="s">
        <v>1015</v>
      </c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</row>
    <row r="580" spans="1:68" ht="16.5" customHeight="1" x14ac:dyDescent="0.25">
      <c r="A580" s="11"/>
      <c r="B580" s="78"/>
      <c r="C580" s="11"/>
      <c r="D580" s="78"/>
      <c r="E580" s="11"/>
      <c r="F580" s="78"/>
      <c r="G580" s="11"/>
      <c r="H580" s="78"/>
      <c r="I580" s="16"/>
      <c r="J580" s="79"/>
      <c r="K580" s="16"/>
      <c r="L580" s="79"/>
      <c r="M580" s="16"/>
      <c r="N580" s="80"/>
      <c r="O580" s="47"/>
      <c r="P580" s="48" t="s">
        <v>1016</v>
      </c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</row>
    <row r="581" spans="1:68" ht="16.5" customHeight="1" x14ac:dyDescent="0.25">
      <c r="A581" s="11"/>
      <c r="B581" s="81">
        <f t="shared" ref="B581:N581" si="235">($O571-B571)/$O571</f>
        <v>0.36159448135287009</v>
      </c>
      <c r="C581" s="82">
        <f t="shared" si="235"/>
        <v>0.52385998359710995</v>
      </c>
      <c r="D581" s="81">
        <f t="shared" si="235"/>
        <v>0.26430464389667319</v>
      </c>
      <c r="E581" s="82">
        <f t="shared" si="235"/>
        <v>-3.9436243752131749E-2</v>
      </c>
      <c r="F581" s="81">
        <f t="shared" si="235"/>
        <v>-6.0440433943091412E-2</v>
      </c>
      <c r="G581" s="82">
        <f t="shared" si="235"/>
        <v>-0.33662194203299145</v>
      </c>
      <c r="H581" s="81">
        <f t="shared" si="235"/>
        <v>-0.12216694018271701</v>
      </c>
      <c r="I581" s="82">
        <f t="shared" si="235"/>
        <v>-0.13947021219388656</v>
      </c>
      <c r="J581" s="81">
        <f t="shared" si="235"/>
        <v>-8.9296871438873798E-2</v>
      </c>
      <c r="K581" s="82">
        <f t="shared" si="235"/>
        <v>-0.11306987582789604</v>
      </c>
      <c r="L581" s="81">
        <f t="shared" si="235"/>
        <v>-0.11058074957624345</v>
      </c>
      <c r="M581" s="82">
        <f t="shared" si="235"/>
        <v>-0.10032850906007074</v>
      </c>
      <c r="N581" s="83">
        <f t="shared" si="235"/>
        <v>0.14889071072536678</v>
      </c>
      <c r="O581" s="22"/>
      <c r="P581" s="84" t="s">
        <v>737</v>
      </c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</row>
    <row r="582" spans="1:68" ht="16.5" customHeight="1" x14ac:dyDescent="0.25">
      <c r="A582" s="11"/>
      <c r="B582" s="81">
        <f t="shared" ref="B582:N582" si="236">($O572-B572)/$O572</f>
        <v>6.5691136478578355E-2</v>
      </c>
      <c r="C582" s="82">
        <f t="shared" si="236"/>
        <v>0.33020440818035779</v>
      </c>
      <c r="D582" s="81">
        <f t="shared" si="236"/>
        <v>0.24876675819198402</v>
      </c>
      <c r="E582" s="82">
        <f t="shared" si="236"/>
        <v>2.7011880699769418E-2</v>
      </c>
      <c r="F582" s="81">
        <f t="shared" si="236"/>
        <v>-0.1375248485171888</v>
      </c>
      <c r="G582" s="82">
        <f t="shared" si="236"/>
        <v>-0.20094339402203135</v>
      </c>
      <c r="H582" s="81">
        <f t="shared" si="236"/>
        <v>-4.582085433761194E-2</v>
      </c>
      <c r="I582" s="82">
        <f t="shared" si="236"/>
        <v>-0.1039178697490802</v>
      </c>
      <c r="J582" s="81">
        <f t="shared" si="236"/>
        <v>-7.0470734066798948E-2</v>
      </c>
      <c r="K582" s="82">
        <f t="shared" si="236"/>
        <v>-9.4751246659291424E-2</v>
      </c>
      <c r="L582" s="81">
        <f t="shared" si="236"/>
        <v>-6.3324457740216333E-2</v>
      </c>
      <c r="M582" s="82">
        <f t="shared" si="236"/>
        <v>-4.1112004356466038E-2</v>
      </c>
      <c r="N582" s="83">
        <f t="shared" si="236"/>
        <v>0.2154522400563233</v>
      </c>
      <c r="O582" s="22"/>
      <c r="P582" s="84" t="s">
        <v>1017</v>
      </c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</row>
    <row r="583" spans="1:68" ht="16.5" customHeight="1" x14ac:dyDescent="0.25">
      <c r="A583" s="11"/>
      <c r="B583" s="81">
        <f t="shared" ref="B583:N583" si="237">($O573-B573)/$O573</f>
        <v>0.56346724429085138</v>
      </c>
      <c r="C583" s="82">
        <f t="shared" si="237"/>
        <v>0.72468252251789311</v>
      </c>
      <c r="D583" s="81">
        <f t="shared" si="237"/>
        <v>0.40020514986215044</v>
      </c>
      <c r="E583" s="82">
        <f t="shared" si="237"/>
        <v>0.45497159399557058</v>
      </c>
      <c r="F583" s="81">
        <f t="shared" si="237"/>
        <v>0.14094666009932869</v>
      </c>
      <c r="G583" s="82">
        <f t="shared" si="237"/>
        <v>3.2243108403153933E-2</v>
      </c>
      <c r="H583" s="81">
        <f t="shared" si="237"/>
        <v>-0.37272159883659928</v>
      </c>
      <c r="I583" s="82">
        <f t="shared" si="237"/>
        <v>-0.36809801839164513</v>
      </c>
      <c r="J583" s="81">
        <f t="shared" si="237"/>
        <v>-0.38637147920066522</v>
      </c>
      <c r="K583" s="82">
        <f t="shared" si="237"/>
        <v>-0.35663719845715403</v>
      </c>
      <c r="L583" s="81">
        <f t="shared" si="237"/>
        <v>-0.43958811451684027</v>
      </c>
      <c r="M583" s="82">
        <f t="shared" si="237"/>
        <v>-0.63477723058924929</v>
      </c>
      <c r="N583" s="83">
        <f t="shared" si="237"/>
        <v>0.33158265275184662</v>
      </c>
      <c r="O583" s="22"/>
      <c r="P583" s="84" t="s">
        <v>1018</v>
      </c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</row>
    <row r="584" spans="1:68" ht="16.5" customHeight="1" x14ac:dyDescent="0.25">
      <c r="A584" s="11"/>
      <c r="B584" s="81">
        <f t="shared" ref="B584:N584" si="238">($O574-B574)/$O574</f>
        <v>0.39484214451567068</v>
      </c>
      <c r="C584" s="82">
        <f t="shared" si="238"/>
        <v>0.55039814975448986</v>
      </c>
      <c r="D584" s="81">
        <f t="shared" si="238"/>
        <v>0.32986417551736552</v>
      </c>
      <c r="E584" s="82">
        <f t="shared" si="238"/>
        <v>0.19007212738795631</v>
      </c>
      <c r="F584" s="81">
        <f t="shared" si="238"/>
        <v>-0.18792401188661961</v>
      </c>
      <c r="G584" s="82">
        <f t="shared" si="238"/>
        <v>-0.34226172197551274</v>
      </c>
      <c r="H584" s="81">
        <f t="shared" si="238"/>
        <v>-0.10555651164526919</v>
      </c>
      <c r="I584" s="82">
        <f t="shared" si="238"/>
        <v>-0.18114657104880308</v>
      </c>
      <c r="J584" s="81">
        <f t="shared" si="238"/>
        <v>-0.14429215372679127</v>
      </c>
      <c r="K584" s="82">
        <f t="shared" si="238"/>
        <v>-0.17880448259025114</v>
      </c>
      <c r="L584" s="81">
        <f t="shared" si="238"/>
        <v>-0.19074417077238243</v>
      </c>
      <c r="M584" s="82">
        <f t="shared" si="238"/>
        <v>-0.13365725990632091</v>
      </c>
      <c r="N584" s="83">
        <f t="shared" si="238"/>
        <v>0.20734671415544509</v>
      </c>
      <c r="O584" s="22"/>
      <c r="P584" s="84" t="s">
        <v>1019</v>
      </c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</row>
    <row r="585" spans="1:68" ht="16.5" customHeight="1" x14ac:dyDescent="0.25">
      <c r="A585" s="11"/>
      <c r="B585" s="78"/>
      <c r="C585" s="11"/>
      <c r="D585" s="78"/>
      <c r="E585" s="11"/>
      <c r="F585" s="78"/>
      <c r="G585" s="11"/>
      <c r="H585" s="78"/>
      <c r="I585" s="54"/>
      <c r="J585" s="53"/>
      <c r="K585" s="54"/>
      <c r="L585" s="53"/>
      <c r="M585" s="54"/>
      <c r="N585" s="55">
        <f>N580/N577-1</f>
        <v>-1</v>
      </c>
      <c r="O585" s="44"/>
      <c r="P585" s="56" t="s">
        <v>1020</v>
      </c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</row>
    <row r="586" spans="1:68" ht="16.5" customHeight="1" x14ac:dyDescent="0.25">
      <c r="A586" s="11"/>
      <c r="B586" s="85">
        <f t="shared" ref="B586:N586" si="239">AVERAGE(B581:B585)</f>
        <v>0.34639875165949263</v>
      </c>
      <c r="C586" s="86">
        <f t="shared" si="239"/>
        <v>0.53228626601246276</v>
      </c>
      <c r="D586" s="85">
        <f t="shared" si="239"/>
        <v>0.31078518186704329</v>
      </c>
      <c r="E586" s="86">
        <f t="shared" si="239"/>
        <v>0.15815483958279114</v>
      </c>
      <c r="F586" s="85">
        <f t="shared" si="239"/>
        <v>-6.1235658561892788E-2</v>
      </c>
      <c r="G586" s="86">
        <f t="shared" si="239"/>
        <v>-0.2118959874068454</v>
      </c>
      <c r="H586" s="85">
        <f t="shared" si="239"/>
        <v>-0.16156647625054937</v>
      </c>
      <c r="I586" s="86">
        <f t="shared" si="239"/>
        <v>-0.19815816784585374</v>
      </c>
      <c r="J586" s="87">
        <f t="shared" si="239"/>
        <v>-0.17260780960828231</v>
      </c>
      <c r="K586" s="88">
        <f t="shared" si="239"/>
        <v>-0.18581570088364815</v>
      </c>
      <c r="L586" s="87">
        <f t="shared" si="239"/>
        <v>-0.20105937315142064</v>
      </c>
      <c r="M586" s="88">
        <f t="shared" si="239"/>
        <v>-0.22746875097802674</v>
      </c>
      <c r="N586" s="89">
        <f t="shared" si="239"/>
        <v>-1.9345536462203626E-2</v>
      </c>
      <c r="O586" s="22"/>
      <c r="P586" s="84" t="s">
        <v>1021</v>
      </c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</row>
    <row r="587" spans="1:68" ht="16.5" customHeight="1" x14ac:dyDescent="0.25">
      <c r="A587" s="11"/>
      <c r="B587" s="190" t="s">
        <v>1022</v>
      </c>
      <c r="C587" s="183"/>
      <c r="D587" s="183"/>
      <c r="E587" s="183"/>
      <c r="F587" s="183"/>
      <c r="G587" s="183"/>
      <c r="H587" s="183"/>
      <c r="I587" s="183"/>
      <c r="J587" s="183"/>
      <c r="K587" s="183"/>
      <c r="L587" s="183"/>
      <c r="M587" s="183"/>
      <c r="N587" s="184"/>
      <c r="O587" s="44"/>
      <c r="P587" s="45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</row>
    <row r="588" spans="1:68" ht="16.5" customHeight="1" x14ac:dyDescent="0.25">
      <c r="A588" s="15"/>
      <c r="B588" s="90"/>
      <c r="C588" s="91">
        <f t="shared" ref="C588:N588" si="240">+B$567+B588</f>
        <v>0.49409999999999998</v>
      </c>
      <c r="D588" s="91">
        <f t="shared" si="240"/>
        <v>1.0247999999999999</v>
      </c>
      <c r="E588" s="91">
        <f t="shared" si="240"/>
        <v>1.83</v>
      </c>
      <c r="F588" s="91">
        <f t="shared" si="240"/>
        <v>2.8104</v>
      </c>
      <c r="G588" s="91">
        <f t="shared" si="240"/>
        <v>3.7907999999999999</v>
      </c>
      <c r="H588" s="91">
        <f t="shared" si="240"/>
        <v>4.7907999999999999</v>
      </c>
      <c r="I588" s="91">
        <f t="shared" si="240"/>
        <v>6.0907999999999998</v>
      </c>
      <c r="J588" s="91">
        <f t="shared" si="240"/>
        <v>7.4407999999999994</v>
      </c>
      <c r="K588" s="91">
        <f t="shared" si="240"/>
        <v>8.8407999999999998</v>
      </c>
      <c r="L588" s="91">
        <f t="shared" si="240"/>
        <v>10.3208</v>
      </c>
      <c r="M588" s="91">
        <f t="shared" si="240"/>
        <v>11.9308</v>
      </c>
      <c r="N588" s="92">
        <f t="shared" si="240"/>
        <v>13.6508</v>
      </c>
      <c r="O588" s="22"/>
      <c r="P588" s="61" t="s">
        <v>1023</v>
      </c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</row>
    <row r="589" spans="1:68" ht="16.5" customHeight="1" x14ac:dyDescent="0.25">
      <c r="A589" s="15"/>
      <c r="B589" s="58">
        <f t="shared" ref="B589:N589" si="241">+B$577+B588</f>
        <v>4.55</v>
      </c>
      <c r="C589" s="58">
        <f t="shared" si="241"/>
        <v>4.0240999999999998</v>
      </c>
      <c r="D589" s="58">
        <f t="shared" si="241"/>
        <v>6.9547999999999996</v>
      </c>
      <c r="E589" s="58">
        <f t="shared" si="241"/>
        <v>10.61</v>
      </c>
      <c r="F589" s="58">
        <f t="shared" si="241"/>
        <v>17.930399999999999</v>
      </c>
      <c r="G589" s="58">
        <f t="shared" si="241"/>
        <v>24.7408</v>
      </c>
      <c r="H589" s="58">
        <f t="shared" si="241"/>
        <v>23.890800000000002</v>
      </c>
      <c r="I589" s="58">
        <f t="shared" si="241"/>
        <v>26.540799999999997</v>
      </c>
      <c r="J589" s="58">
        <f t="shared" si="241"/>
        <v>28.030799999999999</v>
      </c>
      <c r="K589" s="58">
        <f t="shared" si="241"/>
        <v>31.040799999999997</v>
      </c>
      <c r="L589" s="58">
        <f t="shared" si="241"/>
        <v>33.800800000000002</v>
      </c>
      <c r="M589" s="58">
        <f t="shared" si="241"/>
        <v>36.570799999999998</v>
      </c>
      <c r="N589" s="93">
        <f t="shared" si="241"/>
        <v>32.050799999999995</v>
      </c>
      <c r="O589" s="22"/>
      <c r="P589" s="61" t="s">
        <v>1024</v>
      </c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</row>
    <row r="590" spans="1:68" ht="16.5" customHeight="1" x14ac:dyDescent="0.25">
      <c r="A590" s="15"/>
      <c r="B590" s="94"/>
      <c r="C590" s="95"/>
      <c r="D590" s="15"/>
      <c r="E590" s="15"/>
      <c r="F590" s="15"/>
      <c r="G590" s="15"/>
      <c r="H590" s="15"/>
      <c r="I590" s="95"/>
      <c r="J590" s="95"/>
      <c r="K590" s="95"/>
      <c r="L590" s="95"/>
      <c r="M590" s="95"/>
      <c r="N590" s="96">
        <f>+N589/B589-1</f>
        <v>6.044131868131867</v>
      </c>
      <c r="O590" s="22"/>
      <c r="P590" s="97" t="s">
        <v>1025</v>
      </c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</row>
    <row r="591" spans="1:68" ht="16.5" customHeight="1" x14ac:dyDescent="0.25">
      <c r="A591" s="33"/>
      <c r="B591" s="98"/>
      <c r="C591" s="99">
        <f t="shared" ref="C591:N591" si="242">RATE(C$315-$B$315,,-$B589,C589)</f>
        <v>-0.11558241758241757</v>
      </c>
      <c r="D591" s="99">
        <f t="shared" si="242"/>
        <v>0.23633631044609854</v>
      </c>
      <c r="E591" s="99">
        <f t="shared" si="242"/>
        <v>0.32607471971757007</v>
      </c>
      <c r="F591" s="99">
        <f t="shared" si="242"/>
        <v>0.40894696332107922</v>
      </c>
      <c r="G591" s="99">
        <f t="shared" si="242"/>
        <v>0.40307364938039397</v>
      </c>
      <c r="H591" s="99">
        <f t="shared" si="242"/>
        <v>0.31836768500362184</v>
      </c>
      <c r="I591" s="99">
        <f t="shared" si="242"/>
        <v>0.28651442165198765</v>
      </c>
      <c r="J591" s="99">
        <f t="shared" si="242"/>
        <v>0.25517133362449057</v>
      </c>
      <c r="K591" s="99">
        <f t="shared" si="242"/>
        <v>0.23782128240835859</v>
      </c>
      <c r="L591" s="99">
        <f t="shared" si="242"/>
        <v>0.22205726797564948</v>
      </c>
      <c r="M591" s="99">
        <f t="shared" si="242"/>
        <v>0.20860368737996596</v>
      </c>
      <c r="N591" s="100">
        <f t="shared" si="242"/>
        <v>0.17666352141789959</v>
      </c>
      <c r="O591" s="33"/>
      <c r="P591" s="101" t="s">
        <v>1026</v>
      </c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</row>
    <row r="592" spans="1:68" ht="16.5" customHeight="1" x14ac:dyDescent="0.25">
      <c r="A592" s="15"/>
      <c r="B592" s="90"/>
      <c r="C592" s="91"/>
      <c r="D592" s="91">
        <f t="shared" ref="D592:N592" si="243">+C$567+C592</f>
        <v>0.53069999999999995</v>
      </c>
      <c r="E592" s="91">
        <f t="shared" si="243"/>
        <v>1.3359000000000001</v>
      </c>
      <c r="F592" s="91">
        <f t="shared" si="243"/>
        <v>2.3163</v>
      </c>
      <c r="G592" s="91">
        <f t="shared" si="243"/>
        <v>3.2967</v>
      </c>
      <c r="H592" s="91">
        <f t="shared" si="243"/>
        <v>4.2966999999999995</v>
      </c>
      <c r="I592" s="91">
        <f t="shared" si="243"/>
        <v>5.5966999999999993</v>
      </c>
      <c r="J592" s="91">
        <f t="shared" si="243"/>
        <v>6.9466999999999999</v>
      </c>
      <c r="K592" s="91">
        <f t="shared" si="243"/>
        <v>8.3467000000000002</v>
      </c>
      <c r="L592" s="91">
        <f t="shared" si="243"/>
        <v>9.8267000000000007</v>
      </c>
      <c r="M592" s="91">
        <f t="shared" si="243"/>
        <v>11.4367</v>
      </c>
      <c r="N592" s="92">
        <f t="shared" si="243"/>
        <v>13.156700000000001</v>
      </c>
      <c r="O592" s="22"/>
      <c r="P592" s="61" t="s">
        <v>1023</v>
      </c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</row>
    <row r="593" spans="1:68" ht="16.5" customHeight="1" x14ac:dyDescent="0.25">
      <c r="A593" s="15"/>
      <c r="B593" s="58"/>
      <c r="C593" s="58">
        <f t="shared" ref="C593:N593" si="244">+C$577+C592</f>
        <v>3.53</v>
      </c>
      <c r="D593" s="58">
        <f t="shared" si="244"/>
        <v>6.4606999999999992</v>
      </c>
      <c r="E593" s="58">
        <f t="shared" si="244"/>
        <v>10.1159</v>
      </c>
      <c r="F593" s="58">
        <f t="shared" si="244"/>
        <v>17.436299999999999</v>
      </c>
      <c r="G593" s="58">
        <f t="shared" si="244"/>
        <v>24.246700000000001</v>
      </c>
      <c r="H593" s="58">
        <f t="shared" si="244"/>
        <v>23.396700000000003</v>
      </c>
      <c r="I593" s="58">
        <f t="shared" si="244"/>
        <v>26.046699999999998</v>
      </c>
      <c r="J593" s="58">
        <f t="shared" si="244"/>
        <v>27.5367</v>
      </c>
      <c r="K593" s="58">
        <f t="shared" si="244"/>
        <v>30.546700000000001</v>
      </c>
      <c r="L593" s="58">
        <f t="shared" si="244"/>
        <v>33.306699999999999</v>
      </c>
      <c r="M593" s="58">
        <f t="shared" si="244"/>
        <v>36.076700000000002</v>
      </c>
      <c r="N593" s="93">
        <f t="shared" si="244"/>
        <v>31.556699999999999</v>
      </c>
      <c r="O593" s="22"/>
      <c r="P593" s="61" t="s">
        <v>1024</v>
      </c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</row>
    <row r="594" spans="1:68" ht="16.5" customHeight="1" x14ac:dyDescent="0.25">
      <c r="A594" s="15"/>
      <c r="B594" s="94"/>
      <c r="C594" s="95"/>
      <c r="D594" s="15"/>
      <c r="E594" s="15"/>
      <c r="F594" s="15"/>
      <c r="G594" s="15"/>
      <c r="H594" s="15"/>
      <c r="I594" s="95"/>
      <c r="J594" s="95"/>
      <c r="K594" s="95"/>
      <c r="L594" s="95"/>
      <c r="M594" s="95"/>
      <c r="N594" s="96">
        <f>+N593/C593-1</f>
        <v>7.9395750708215296</v>
      </c>
      <c r="O594" s="22"/>
      <c r="P594" s="97" t="s">
        <v>1025</v>
      </c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</row>
    <row r="595" spans="1:68" ht="16.5" customHeight="1" x14ac:dyDescent="0.25">
      <c r="A595" s="33"/>
      <c r="B595" s="98"/>
      <c r="C595" s="99"/>
      <c r="D595" s="99">
        <f t="shared" ref="D595:N595" si="245">RATE(D$315-$C$315,,-$C593,D593)</f>
        <v>0.83022662889518395</v>
      </c>
      <c r="E595" s="99">
        <f t="shared" si="245"/>
        <v>0.69283609690702652</v>
      </c>
      <c r="F595" s="99">
        <f t="shared" si="245"/>
        <v>0.70304664241801273</v>
      </c>
      <c r="G595" s="99">
        <f t="shared" si="245"/>
        <v>0.61889798837144439</v>
      </c>
      <c r="H595" s="99">
        <f t="shared" si="245"/>
        <v>0.45974158454235658</v>
      </c>
      <c r="I595" s="99">
        <f t="shared" si="245"/>
        <v>0.39528524112276264</v>
      </c>
      <c r="J595" s="99">
        <f t="shared" si="245"/>
        <v>0.34105987878199734</v>
      </c>
      <c r="K595" s="99">
        <f t="shared" si="245"/>
        <v>0.30963025417201528</v>
      </c>
      <c r="L595" s="99">
        <f t="shared" si="245"/>
        <v>0.28323537172913538</v>
      </c>
      <c r="M595" s="99">
        <f t="shared" si="245"/>
        <v>0.26166835407612077</v>
      </c>
      <c r="N595" s="100">
        <f t="shared" si="245"/>
        <v>0.22034704071102826</v>
      </c>
      <c r="O595" s="33"/>
      <c r="P595" s="101" t="s">
        <v>1026</v>
      </c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</row>
    <row r="596" spans="1:68" ht="16.5" customHeight="1" x14ac:dyDescent="0.25">
      <c r="A596" s="15"/>
      <c r="B596" s="90"/>
      <c r="C596" s="91"/>
      <c r="D596" s="91"/>
      <c r="E596" s="91">
        <f t="shared" ref="E596:N596" si="246">+D$567+D596</f>
        <v>0.80520000000000003</v>
      </c>
      <c r="F596" s="91">
        <f t="shared" si="246"/>
        <v>1.7856000000000001</v>
      </c>
      <c r="G596" s="91">
        <f t="shared" si="246"/>
        <v>2.766</v>
      </c>
      <c r="H596" s="91">
        <f t="shared" si="246"/>
        <v>3.766</v>
      </c>
      <c r="I596" s="91">
        <f t="shared" si="246"/>
        <v>5.0659999999999998</v>
      </c>
      <c r="J596" s="91">
        <f t="shared" si="246"/>
        <v>6.4160000000000004</v>
      </c>
      <c r="K596" s="91">
        <f t="shared" si="246"/>
        <v>7.8160000000000007</v>
      </c>
      <c r="L596" s="91">
        <f t="shared" si="246"/>
        <v>9.2960000000000012</v>
      </c>
      <c r="M596" s="91">
        <f t="shared" si="246"/>
        <v>10.906000000000001</v>
      </c>
      <c r="N596" s="92">
        <f t="shared" si="246"/>
        <v>12.626000000000001</v>
      </c>
      <c r="O596" s="22"/>
      <c r="P596" s="61" t="s">
        <v>1023</v>
      </c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</row>
    <row r="597" spans="1:68" ht="16.5" customHeight="1" x14ac:dyDescent="0.25">
      <c r="A597" s="15"/>
      <c r="B597" s="58"/>
      <c r="C597" s="58"/>
      <c r="D597" s="58">
        <f t="shared" ref="D597:N597" si="247">+D$577+D596</f>
        <v>5.93</v>
      </c>
      <c r="E597" s="58">
        <f t="shared" si="247"/>
        <v>9.5851999999999986</v>
      </c>
      <c r="F597" s="58">
        <f t="shared" si="247"/>
        <v>16.9056</v>
      </c>
      <c r="G597" s="58">
        <f t="shared" si="247"/>
        <v>23.716000000000001</v>
      </c>
      <c r="H597" s="58">
        <f t="shared" si="247"/>
        <v>22.866</v>
      </c>
      <c r="I597" s="58">
        <f t="shared" si="247"/>
        <v>25.515999999999998</v>
      </c>
      <c r="J597" s="58">
        <f t="shared" si="247"/>
        <v>27.006</v>
      </c>
      <c r="K597" s="58">
        <f t="shared" si="247"/>
        <v>30.015999999999998</v>
      </c>
      <c r="L597" s="58">
        <f t="shared" si="247"/>
        <v>32.776000000000003</v>
      </c>
      <c r="M597" s="58">
        <f t="shared" si="247"/>
        <v>35.545999999999999</v>
      </c>
      <c r="N597" s="93">
        <f t="shared" si="247"/>
        <v>31.026</v>
      </c>
      <c r="O597" s="22"/>
      <c r="P597" s="61" t="s">
        <v>1024</v>
      </c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</row>
    <row r="598" spans="1:68" ht="16.5" customHeight="1" x14ac:dyDescent="0.25">
      <c r="A598" s="15"/>
      <c r="B598" s="94"/>
      <c r="C598" s="95"/>
      <c r="D598" s="15"/>
      <c r="E598" s="15"/>
      <c r="F598" s="15"/>
      <c r="G598" s="15"/>
      <c r="H598" s="15"/>
      <c r="I598" s="95"/>
      <c r="J598" s="95"/>
      <c r="K598" s="95"/>
      <c r="L598" s="95"/>
      <c r="M598" s="95"/>
      <c r="N598" s="96">
        <f>+N597/D597-1</f>
        <v>4.2320404721753793</v>
      </c>
      <c r="O598" s="22"/>
      <c r="P598" s="97" t="s">
        <v>1025</v>
      </c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</row>
    <row r="599" spans="1:68" ht="16.5" customHeight="1" x14ac:dyDescent="0.25">
      <c r="A599" s="33"/>
      <c r="B599" s="98"/>
      <c r="C599" s="99"/>
      <c r="D599" s="99"/>
      <c r="E599" s="99">
        <f t="shared" ref="E599:N599" si="248">RATE(E$315-$D$315,,-$D597,E597)</f>
        <v>0.61639123102866755</v>
      </c>
      <c r="F599" s="99">
        <f t="shared" si="248"/>
        <v>0.68844900240627271</v>
      </c>
      <c r="G599" s="99">
        <f t="shared" si="248"/>
        <v>0.58731181698842594</v>
      </c>
      <c r="H599" s="99">
        <f t="shared" si="248"/>
        <v>0.40130888754012578</v>
      </c>
      <c r="I599" s="99">
        <f t="shared" si="248"/>
        <v>0.33891060058577749</v>
      </c>
      <c r="J599" s="99">
        <f t="shared" si="248"/>
        <v>0.28746153204784708</v>
      </c>
      <c r="K599" s="99">
        <f t="shared" si="248"/>
        <v>0.26070657439323724</v>
      </c>
      <c r="L599" s="99">
        <f t="shared" si="248"/>
        <v>0.23826231869092521</v>
      </c>
      <c r="M599" s="99">
        <f t="shared" si="248"/>
        <v>0.22015531461507692</v>
      </c>
      <c r="N599" s="100">
        <f t="shared" si="248"/>
        <v>0.17995952254736244</v>
      </c>
      <c r="O599" s="33"/>
      <c r="P599" s="101" t="s">
        <v>1026</v>
      </c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</row>
    <row r="600" spans="1:68" ht="16.5" customHeight="1" x14ac:dyDescent="0.25">
      <c r="A600" s="15"/>
      <c r="B600" s="90"/>
      <c r="C600" s="91"/>
      <c r="D600" s="91"/>
      <c r="E600" s="91"/>
      <c r="F600" s="91">
        <f t="shared" ref="F600:N600" si="249">+E$567+E600</f>
        <v>0.98040000000000005</v>
      </c>
      <c r="G600" s="91">
        <f t="shared" si="249"/>
        <v>1.9608000000000001</v>
      </c>
      <c r="H600" s="91">
        <f t="shared" si="249"/>
        <v>2.9607999999999999</v>
      </c>
      <c r="I600" s="91">
        <f t="shared" si="249"/>
        <v>4.2607999999999997</v>
      </c>
      <c r="J600" s="91">
        <f t="shared" si="249"/>
        <v>5.6107999999999993</v>
      </c>
      <c r="K600" s="91">
        <f t="shared" si="249"/>
        <v>7.0107999999999997</v>
      </c>
      <c r="L600" s="91">
        <f t="shared" si="249"/>
        <v>8.4908000000000001</v>
      </c>
      <c r="M600" s="91">
        <f t="shared" si="249"/>
        <v>10.1008</v>
      </c>
      <c r="N600" s="92">
        <f t="shared" si="249"/>
        <v>11.8208</v>
      </c>
      <c r="O600" s="22"/>
      <c r="P600" s="61" t="s">
        <v>1023</v>
      </c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</row>
    <row r="601" spans="1:68" ht="16.5" customHeight="1" x14ac:dyDescent="0.25">
      <c r="A601" s="15"/>
      <c r="B601" s="58"/>
      <c r="C601" s="58"/>
      <c r="D601" s="58"/>
      <c r="E601" s="58">
        <f t="shared" ref="E601:N601" si="250">+E$577+E600</f>
        <v>8.7799999999999994</v>
      </c>
      <c r="F601" s="58">
        <f t="shared" si="250"/>
        <v>16.1004</v>
      </c>
      <c r="G601" s="58">
        <f t="shared" si="250"/>
        <v>22.910799999999998</v>
      </c>
      <c r="H601" s="58">
        <f t="shared" si="250"/>
        <v>22.0608</v>
      </c>
      <c r="I601" s="58">
        <f t="shared" si="250"/>
        <v>24.710799999999999</v>
      </c>
      <c r="J601" s="58">
        <f t="shared" si="250"/>
        <v>26.200800000000001</v>
      </c>
      <c r="K601" s="58">
        <f t="shared" si="250"/>
        <v>29.210799999999999</v>
      </c>
      <c r="L601" s="58">
        <f t="shared" si="250"/>
        <v>31.970800000000001</v>
      </c>
      <c r="M601" s="58">
        <f t="shared" si="250"/>
        <v>34.7408</v>
      </c>
      <c r="N601" s="93">
        <f t="shared" si="250"/>
        <v>30.220799999999997</v>
      </c>
      <c r="O601" s="22"/>
      <c r="P601" s="61" t="s">
        <v>1024</v>
      </c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</row>
    <row r="602" spans="1:68" ht="16.5" customHeight="1" x14ac:dyDescent="0.25">
      <c r="A602" s="15"/>
      <c r="B602" s="94"/>
      <c r="C602" s="95"/>
      <c r="D602" s="15"/>
      <c r="E602" s="15"/>
      <c r="F602" s="15"/>
      <c r="G602" s="15"/>
      <c r="H602" s="15"/>
      <c r="I602" s="95"/>
      <c r="J602" s="95"/>
      <c r="K602" s="95"/>
      <c r="L602" s="95"/>
      <c r="M602" s="95"/>
      <c r="N602" s="96">
        <f>+N601/E601-1</f>
        <v>2.4420045558086558</v>
      </c>
      <c r="O602" s="22"/>
      <c r="P602" s="97" t="s">
        <v>1025</v>
      </c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</row>
    <row r="603" spans="1:68" ht="16.5" customHeight="1" x14ac:dyDescent="0.25">
      <c r="A603" s="33"/>
      <c r="B603" s="98"/>
      <c r="C603" s="99"/>
      <c r="D603" s="99"/>
      <c r="E603" s="99"/>
      <c r="F603" s="99">
        <f t="shared" ref="F603:N603" si="251">RATE(F$315-$E$315,,-$E601,F601)</f>
        <v>0.83375854214123035</v>
      </c>
      <c r="G603" s="99">
        <f t="shared" si="251"/>
        <v>0.61537318410266673</v>
      </c>
      <c r="H603" s="99">
        <f t="shared" si="251"/>
        <v>0.35948863235359352</v>
      </c>
      <c r="I603" s="99">
        <f t="shared" si="251"/>
        <v>0.29523351174529094</v>
      </c>
      <c r="J603" s="99">
        <f t="shared" si="251"/>
        <v>0.24441147511252093</v>
      </c>
      <c r="K603" s="99">
        <f t="shared" si="251"/>
        <v>0.22182260531155412</v>
      </c>
      <c r="L603" s="99">
        <f t="shared" si="251"/>
        <v>0.20276243433077815</v>
      </c>
      <c r="M603" s="99">
        <f t="shared" si="251"/>
        <v>0.18759445835068297</v>
      </c>
      <c r="N603" s="100">
        <f t="shared" si="251"/>
        <v>0.14721737429876286</v>
      </c>
      <c r="O603" s="33"/>
      <c r="P603" s="101" t="s">
        <v>1026</v>
      </c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</row>
    <row r="604" spans="1:68" ht="16.5" customHeight="1" x14ac:dyDescent="0.25">
      <c r="A604" s="15"/>
      <c r="B604" s="90"/>
      <c r="C604" s="91"/>
      <c r="D604" s="91"/>
      <c r="E604" s="91"/>
      <c r="F604" s="91"/>
      <c r="G604" s="91">
        <f t="shared" ref="G604:N604" si="252">+F$567+F604</f>
        <v>0.98040000000000005</v>
      </c>
      <c r="H604" s="91">
        <f t="shared" si="252"/>
        <v>1.9803999999999999</v>
      </c>
      <c r="I604" s="91">
        <f t="shared" si="252"/>
        <v>3.2804000000000002</v>
      </c>
      <c r="J604" s="91">
        <f t="shared" si="252"/>
        <v>4.6303999999999998</v>
      </c>
      <c r="K604" s="91">
        <f t="shared" si="252"/>
        <v>6.0304000000000002</v>
      </c>
      <c r="L604" s="91">
        <f t="shared" si="252"/>
        <v>7.5104000000000006</v>
      </c>
      <c r="M604" s="91">
        <f t="shared" si="252"/>
        <v>9.1204000000000001</v>
      </c>
      <c r="N604" s="92">
        <f t="shared" si="252"/>
        <v>10.840400000000001</v>
      </c>
      <c r="O604" s="22"/>
      <c r="P604" s="61" t="s">
        <v>1023</v>
      </c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</row>
    <row r="605" spans="1:68" ht="16.5" customHeight="1" x14ac:dyDescent="0.25">
      <c r="A605" s="15"/>
      <c r="B605" s="58"/>
      <c r="C605" s="58"/>
      <c r="D605" s="58"/>
      <c r="E605" s="58"/>
      <c r="F605" s="58">
        <f t="shared" ref="F605:N605" si="253">+F$577+F604</f>
        <v>15.12</v>
      </c>
      <c r="G605" s="58">
        <f t="shared" si="253"/>
        <v>21.930399999999999</v>
      </c>
      <c r="H605" s="58">
        <f t="shared" si="253"/>
        <v>21.080400000000001</v>
      </c>
      <c r="I605" s="58">
        <f t="shared" si="253"/>
        <v>23.730399999999999</v>
      </c>
      <c r="J605" s="58">
        <f t="shared" si="253"/>
        <v>25.220399999999998</v>
      </c>
      <c r="K605" s="58">
        <f t="shared" si="253"/>
        <v>28.230399999999999</v>
      </c>
      <c r="L605" s="58">
        <f t="shared" si="253"/>
        <v>30.990400000000001</v>
      </c>
      <c r="M605" s="58">
        <f t="shared" si="253"/>
        <v>33.760400000000004</v>
      </c>
      <c r="N605" s="93">
        <f t="shared" si="253"/>
        <v>29.240400000000001</v>
      </c>
      <c r="O605" s="22"/>
      <c r="P605" s="61" t="s">
        <v>1024</v>
      </c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</row>
    <row r="606" spans="1:68" ht="16.5" customHeight="1" x14ac:dyDescent="0.25">
      <c r="A606" s="15"/>
      <c r="B606" s="94"/>
      <c r="C606" s="95"/>
      <c r="D606" s="15"/>
      <c r="E606" s="15"/>
      <c r="F606" s="15"/>
      <c r="G606" s="15"/>
      <c r="H606" s="15"/>
      <c r="I606" s="95"/>
      <c r="J606" s="95"/>
      <c r="K606" s="95"/>
      <c r="L606" s="95"/>
      <c r="M606" s="95"/>
      <c r="N606" s="96">
        <f>+N605/F605-1</f>
        <v>0.93388888888888899</v>
      </c>
      <c r="O606" s="22"/>
      <c r="P606" s="97" t="s">
        <v>1025</v>
      </c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</row>
    <row r="607" spans="1:68" ht="16.5" customHeight="1" x14ac:dyDescent="0.25">
      <c r="A607" s="33"/>
      <c r="B607" s="98"/>
      <c r="C607" s="99"/>
      <c r="D607" s="99"/>
      <c r="E607" s="99"/>
      <c r="F607" s="99"/>
      <c r="G607" s="99">
        <f t="shared" ref="G607:N607" si="254">RATE(G$315-$F$315,,-$F605,G605)</f>
        <v>0.45042328042328039</v>
      </c>
      <c r="H607" s="99">
        <f t="shared" si="254"/>
        <v>0.18076515412945229</v>
      </c>
      <c r="I607" s="99">
        <f t="shared" si="254"/>
        <v>0.16212030443281211</v>
      </c>
      <c r="J607" s="99">
        <f t="shared" si="254"/>
        <v>0.13644924585195006</v>
      </c>
      <c r="K607" s="99">
        <f t="shared" si="254"/>
        <v>0.13300818720262453</v>
      </c>
      <c r="L607" s="99">
        <f t="shared" si="254"/>
        <v>0.12705704605300375</v>
      </c>
      <c r="M607" s="99">
        <f t="shared" si="254"/>
        <v>0.12159623241735031</v>
      </c>
      <c r="N607" s="100">
        <f t="shared" si="254"/>
        <v>8.5935272511996022E-2</v>
      </c>
      <c r="O607" s="33"/>
      <c r="P607" s="101" t="s">
        <v>1026</v>
      </c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</row>
    <row r="608" spans="1:68" ht="16.5" customHeight="1" x14ac:dyDescent="0.25">
      <c r="A608" s="15"/>
      <c r="B608" s="90"/>
      <c r="C608" s="91"/>
      <c r="D608" s="91"/>
      <c r="E608" s="91"/>
      <c r="F608" s="91"/>
      <c r="G608" s="91"/>
      <c r="H608" s="91">
        <f t="shared" ref="H608:N608" si="255">+G$567+G608</f>
        <v>1</v>
      </c>
      <c r="I608" s="91">
        <f t="shared" si="255"/>
        <v>2.2999999999999998</v>
      </c>
      <c r="J608" s="91">
        <f t="shared" si="255"/>
        <v>3.65</v>
      </c>
      <c r="K608" s="91">
        <f t="shared" si="255"/>
        <v>5.05</v>
      </c>
      <c r="L608" s="91">
        <f t="shared" si="255"/>
        <v>6.5299999999999994</v>
      </c>
      <c r="M608" s="91">
        <f t="shared" si="255"/>
        <v>8.1399999999999988</v>
      </c>
      <c r="N608" s="92">
        <f t="shared" si="255"/>
        <v>9.86</v>
      </c>
      <c r="O608" s="22"/>
      <c r="P608" s="61" t="s">
        <v>1023</v>
      </c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</row>
    <row r="609" spans="1:68" ht="16.5" customHeight="1" x14ac:dyDescent="0.25">
      <c r="A609" s="15"/>
      <c r="B609" s="58"/>
      <c r="C609" s="58"/>
      <c r="D609" s="58"/>
      <c r="E609" s="58"/>
      <c r="F609" s="58"/>
      <c r="G609" s="58">
        <f t="shared" ref="G609:N609" si="256">+G$577+G608</f>
        <v>20.95</v>
      </c>
      <c r="H609" s="58">
        <f t="shared" si="256"/>
        <v>20.100000000000001</v>
      </c>
      <c r="I609" s="58">
        <f t="shared" si="256"/>
        <v>22.75</v>
      </c>
      <c r="J609" s="58">
        <f t="shared" si="256"/>
        <v>24.24</v>
      </c>
      <c r="K609" s="58">
        <f t="shared" si="256"/>
        <v>27.25</v>
      </c>
      <c r="L609" s="58">
        <f t="shared" si="256"/>
        <v>30.009999999999998</v>
      </c>
      <c r="M609" s="58">
        <f t="shared" si="256"/>
        <v>32.78</v>
      </c>
      <c r="N609" s="93">
        <f t="shared" si="256"/>
        <v>28.259999999999998</v>
      </c>
      <c r="O609" s="22"/>
      <c r="P609" s="61" t="s">
        <v>1024</v>
      </c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</row>
    <row r="610" spans="1:68" ht="16.5" customHeight="1" x14ac:dyDescent="0.25">
      <c r="A610" s="15"/>
      <c r="B610" s="94"/>
      <c r="C610" s="95"/>
      <c r="D610" s="15"/>
      <c r="E610" s="15"/>
      <c r="F610" s="15"/>
      <c r="G610" s="15"/>
      <c r="H610" s="15"/>
      <c r="I610" s="95"/>
      <c r="J610" s="95"/>
      <c r="K610" s="95"/>
      <c r="L610" s="95"/>
      <c r="M610" s="95"/>
      <c r="N610" s="96">
        <f>+N609/G609-1</f>
        <v>0.34892601431980896</v>
      </c>
      <c r="O610" s="22"/>
      <c r="P610" s="97" t="s">
        <v>1025</v>
      </c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</row>
    <row r="611" spans="1:68" ht="16.5" customHeight="1" x14ac:dyDescent="0.25">
      <c r="A611" s="33"/>
      <c r="B611" s="98"/>
      <c r="C611" s="99"/>
      <c r="D611" s="99"/>
      <c r="E611" s="99"/>
      <c r="F611" s="99"/>
      <c r="G611" s="99"/>
      <c r="H611" s="99">
        <f t="shared" ref="H611:N611" si="257">RATE(H$315-$G$315,,-$G609,H609)</f>
        <v>-4.0572792362768416E-2</v>
      </c>
      <c r="I611" s="99">
        <f t="shared" si="257"/>
        <v>4.2074303692699599E-2</v>
      </c>
      <c r="J611" s="99">
        <f t="shared" si="257"/>
        <v>4.9823272687943322E-2</v>
      </c>
      <c r="K611" s="99">
        <f t="shared" si="257"/>
        <v>6.7936966521482692E-2</v>
      </c>
      <c r="L611" s="99">
        <f t="shared" si="257"/>
        <v>7.452467673072527E-2</v>
      </c>
      <c r="M611" s="99">
        <f t="shared" si="257"/>
        <v>7.7467436461791772E-2</v>
      </c>
      <c r="N611" s="100">
        <f t="shared" si="257"/>
        <v>4.3685699623948561E-2</v>
      </c>
      <c r="O611" s="33"/>
      <c r="P611" s="101" t="s">
        <v>1026</v>
      </c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</row>
    <row r="612" spans="1:68" ht="16.5" customHeight="1" x14ac:dyDescent="0.25">
      <c r="A612" s="15"/>
      <c r="B612" s="90"/>
      <c r="C612" s="91"/>
      <c r="D612" s="91"/>
      <c r="E612" s="91"/>
      <c r="F612" s="91"/>
      <c r="G612" s="91"/>
      <c r="H612" s="91"/>
      <c r="I612" s="91">
        <f t="shared" ref="I612:N612" si="258">+H$567+H612</f>
        <v>1.3</v>
      </c>
      <c r="J612" s="91">
        <f t="shared" si="258"/>
        <v>2.6500000000000004</v>
      </c>
      <c r="K612" s="91">
        <f t="shared" si="258"/>
        <v>4.0500000000000007</v>
      </c>
      <c r="L612" s="91">
        <f t="shared" si="258"/>
        <v>5.5300000000000011</v>
      </c>
      <c r="M612" s="91">
        <f t="shared" si="258"/>
        <v>7.1400000000000015</v>
      </c>
      <c r="N612" s="92">
        <f t="shared" si="258"/>
        <v>8.8600000000000012</v>
      </c>
      <c r="O612" s="22"/>
      <c r="P612" s="61" t="s">
        <v>1023</v>
      </c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</row>
    <row r="613" spans="1:68" ht="16.5" customHeight="1" x14ac:dyDescent="0.25">
      <c r="A613" s="15"/>
      <c r="B613" s="102"/>
      <c r="C613" s="58"/>
      <c r="D613" s="58"/>
      <c r="E613" s="58"/>
      <c r="F613" s="58"/>
      <c r="G613" s="58"/>
      <c r="H613" s="58">
        <f t="shared" ref="H613:N613" si="259">+H$577+H612</f>
        <v>19.100000000000001</v>
      </c>
      <c r="I613" s="58">
        <f t="shared" si="259"/>
        <v>21.75</v>
      </c>
      <c r="J613" s="58">
        <f t="shared" si="259"/>
        <v>23.240000000000002</v>
      </c>
      <c r="K613" s="58">
        <f t="shared" si="259"/>
        <v>26.25</v>
      </c>
      <c r="L613" s="58">
        <f t="shared" si="259"/>
        <v>29.01</v>
      </c>
      <c r="M613" s="58">
        <f t="shared" si="259"/>
        <v>31.78</v>
      </c>
      <c r="N613" s="93">
        <f t="shared" si="259"/>
        <v>27.259999999999998</v>
      </c>
      <c r="O613" s="22"/>
      <c r="P613" s="61" t="s">
        <v>1024</v>
      </c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</row>
    <row r="614" spans="1:68" ht="16.5" customHeight="1" x14ac:dyDescent="0.25">
      <c r="A614" s="15"/>
      <c r="B614" s="94"/>
      <c r="C614" s="15"/>
      <c r="D614" s="15"/>
      <c r="E614" s="15"/>
      <c r="F614" s="15"/>
      <c r="G614" s="15"/>
      <c r="H614" s="15"/>
      <c r="I614" s="95"/>
      <c r="J614" s="95"/>
      <c r="K614" s="95"/>
      <c r="L614" s="95"/>
      <c r="M614" s="95"/>
      <c r="N614" s="96">
        <f>+N613/H613-1</f>
        <v>0.4272251308900521</v>
      </c>
      <c r="O614" s="22"/>
      <c r="P614" s="97" t="s">
        <v>1025</v>
      </c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</row>
    <row r="615" spans="1:68" ht="16.5" customHeight="1" x14ac:dyDescent="0.25">
      <c r="A615" s="33"/>
      <c r="B615" s="98"/>
      <c r="C615" s="99"/>
      <c r="D615" s="99"/>
      <c r="E615" s="99"/>
      <c r="F615" s="99"/>
      <c r="G615" s="99"/>
      <c r="H615" s="99"/>
      <c r="I615" s="99">
        <f t="shared" ref="I615:N615" si="260">RATE(I$315-$H$315,,-$H613,I613)</f>
        <v>0.13874345549738212</v>
      </c>
      <c r="J615" s="99">
        <f t="shared" si="260"/>
        <v>0.10306569464448111</v>
      </c>
      <c r="K615" s="99">
        <f t="shared" si="260"/>
        <v>0.11181359494128257</v>
      </c>
      <c r="L615" s="99">
        <f t="shared" si="260"/>
        <v>0.11014214509567158</v>
      </c>
      <c r="M615" s="99">
        <f t="shared" si="260"/>
        <v>0.1071949725815123</v>
      </c>
      <c r="N615" s="100">
        <f t="shared" si="260"/>
        <v>6.1081511524857163E-2</v>
      </c>
      <c r="O615" s="33"/>
      <c r="P615" s="101" t="s">
        <v>1026</v>
      </c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</row>
    <row r="616" spans="1:68" ht="16.5" customHeight="1" x14ac:dyDescent="0.25">
      <c r="A616" s="15"/>
      <c r="B616" s="90"/>
      <c r="C616" s="91"/>
      <c r="D616" s="91"/>
      <c r="E616" s="91"/>
      <c r="F616" s="91"/>
      <c r="G616" s="91"/>
      <c r="H616" s="91"/>
      <c r="I616" s="91"/>
      <c r="J616" s="91">
        <f t="shared" ref="J616:N616" si="261">+I$567+I616</f>
        <v>1.35</v>
      </c>
      <c r="K616" s="91">
        <f t="shared" si="261"/>
        <v>2.75</v>
      </c>
      <c r="L616" s="91">
        <f t="shared" si="261"/>
        <v>4.2300000000000004</v>
      </c>
      <c r="M616" s="91">
        <f t="shared" si="261"/>
        <v>5.8400000000000007</v>
      </c>
      <c r="N616" s="92">
        <f t="shared" si="261"/>
        <v>7.5600000000000005</v>
      </c>
      <c r="O616" s="22"/>
      <c r="P616" s="61" t="s">
        <v>1023</v>
      </c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</row>
    <row r="617" spans="1:68" ht="16.5" customHeight="1" x14ac:dyDescent="0.25">
      <c r="A617" s="15"/>
      <c r="B617" s="102"/>
      <c r="C617" s="58"/>
      <c r="D617" s="58"/>
      <c r="E617" s="58"/>
      <c r="F617" s="58"/>
      <c r="G617" s="58"/>
      <c r="H617" s="58"/>
      <c r="I617" s="58">
        <f t="shared" ref="I617:N617" si="262">+I$577+I616</f>
        <v>20.45</v>
      </c>
      <c r="J617" s="58">
        <f t="shared" si="262"/>
        <v>21.94</v>
      </c>
      <c r="K617" s="58">
        <f t="shared" si="262"/>
        <v>24.95</v>
      </c>
      <c r="L617" s="58">
        <f t="shared" si="262"/>
        <v>27.71</v>
      </c>
      <c r="M617" s="58">
        <f t="shared" si="262"/>
        <v>30.48</v>
      </c>
      <c r="N617" s="93">
        <f t="shared" si="262"/>
        <v>25.96</v>
      </c>
      <c r="O617" s="22"/>
      <c r="P617" s="61" t="s">
        <v>1024</v>
      </c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</row>
    <row r="618" spans="1:68" ht="16.5" customHeight="1" x14ac:dyDescent="0.25">
      <c r="A618" s="15"/>
      <c r="B618" s="94"/>
      <c r="C618" s="15"/>
      <c r="D618" s="15"/>
      <c r="E618" s="15"/>
      <c r="F618" s="15"/>
      <c r="G618" s="15"/>
      <c r="H618" s="15"/>
      <c r="I618" s="95"/>
      <c r="J618" s="95"/>
      <c r="K618" s="95"/>
      <c r="L618" s="95"/>
      <c r="M618" s="95"/>
      <c r="N618" s="103">
        <f>+N617/I617-1</f>
        <v>0.26943765281173593</v>
      </c>
      <c r="O618" s="22"/>
      <c r="P618" s="97" t="s">
        <v>1025</v>
      </c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</row>
    <row r="619" spans="1:68" ht="16.5" customHeight="1" x14ac:dyDescent="0.25">
      <c r="A619" s="33"/>
      <c r="B619" s="98"/>
      <c r="C619" s="99"/>
      <c r="D619" s="99"/>
      <c r="E619" s="99"/>
      <c r="F619" s="99"/>
      <c r="G619" s="99"/>
      <c r="H619" s="99"/>
      <c r="I619" s="99"/>
      <c r="J619" s="99">
        <f t="shared" ref="J619:N619" si="263">RATE(J$315-$I$315,,-$I617,J617)</f>
        <v>7.2860635696821704E-2</v>
      </c>
      <c r="K619" s="99">
        <f t="shared" si="263"/>
        <v>0.10455823737599577</v>
      </c>
      <c r="L619" s="99">
        <f t="shared" si="263"/>
        <v>0.1065755525031606</v>
      </c>
      <c r="M619" s="99">
        <f t="shared" si="263"/>
        <v>0.10491892593388083</v>
      </c>
      <c r="N619" s="100">
        <f t="shared" si="263"/>
        <v>4.8871476479582766E-2</v>
      </c>
      <c r="O619" s="33"/>
      <c r="P619" s="101" t="s">
        <v>1026</v>
      </c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</row>
    <row r="620" spans="1:68" ht="16.5" customHeight="1" x14ac:dyDescent="0.25">
      <c r="A620" s="15"/>
      <c r="B620" s="90"/>
      <c r="C620" s="91"/>
      <c r="D620" s="91"/>
      <c r="E620" s="91"/>
      <c r="F620" s="91"/>
      <c r="G620" s="91"/>
      <c r="H620" s="91"/>
      <c r="I620" s="91"/>
      <c r="J620" s="91"/>
      <c r="K620" s="91">
        <f t="shared" ref="K620:N620" si="264">+J$567+J620</f>
        <v>1.4</v>
      </c>
      <c r="L620" s="91">
        <f t="shared" si="264"/>
        <v>2.88</v>
      </c>
      <c r="M620" s="91">
        <f t="shared" si="264"/>
        <v>4.49</v>
      </c>
      <c r="N620" s="92">
        <f t="shared" si="264"/>
        <v>6.21</v>
      </c>
      <c r="O620" s="22"/>
      <c r="P620" s="61" t="s">
        <v>1023</v>
      </c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</row>
    <row r="621" spans="1:68" ht="16.5" customHeight="1" x14ac:dyDescent="0.25">
      <c r="A621" s="15"/>
      <c r="B621" s="102"/>
      <c r="C621" s="58"/>
      <c r="D621" s="58"/>
      <c r="E621" s="58"/>
      <c r="F621" s="58"/>
      <c r="G621" s="58"/>
      <c r="H621" s="58"/>
      <c r="I621" s="58"/>
      <c r="J621" s="58">
        <f t="shared" ref="J621:N621" si="265">+J$577+J620</f>
        <v>20.59</v>
      </c>
      <c r="K621" s="58">
        <f t="shared" si="265"/>
        <v>23.599999999999998</v>
      </c>
      <c r="L621" s="58">
        <f t="shared" si="265"/>
        <v>26.36</v>
      </c>
      <c r="M621" s="58">
        <f t="shared" si="265"/>
        <v>29.130000000000003</v>
      </c>
      <c r="N621" s="93">
        <f t="shared" si="265"/>
        <v>24.61</v>
      </c>
      <c r="O621" s="22"/>
      <c r="P621" s="61" t="s">
        <v>1024</v>
      </c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</row>
    <row r="622" spans="1:68" ht="16.5" customHeight="1" x14ac:dyDescent="0.25">
      <c r="A622" s="15"/>
      <c r="B622" s="94"/>
      <c r="C622" s="15"/>
      <c r="D622" s="15"/>
      <c r="E622" s="15"/>
      <c r="F622" s="15"/>
      <c r="G622" s="15"/>
      <c r="H622" s="15"/>
      <c r="I622" s="95"/>
      <c r="J622" s="95"/>
      <c r="K622" s="95"/>
      <c r="L622" s="95"/>
      <c r="M622" s="95"/>
      <c r="N622" s="103">
        <f>+N621/J621-1</f>
        <v>0.19524040796503161</v>
      </c>
      <c r="O622" s="22"/>
      <c r="P622" s="97" t="s">
        <v>1025</v>
      </c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</row>
    <row r="623" spans="1:68" ht="16.5" customHeight="1" x14ac:dyDescent="0.25">
      <c r="A623" s="33"/>
      <c r="B623" s="98"/>
      <c r="C623" s="99"/>
      <c r="D623" s="99"/>
      <c r="E623" s="99"/>
      <c r="F623" s="99"/>
      <c r="G623" s="99"/>
      <c r="H623" s="99"/>
      <c r="I623" s="99"/>
      <c r="J623" s="99"/>
      <c r="K623" s="99">
        <f t="shared" ref="K623:N623" si="266">RATE(K$315-$J$315,,-$J621,K621)</f>
        <v>0.14618746964545881</v>
      </c>
      <c r="L623" s="99">
        <f t="shared" si="266"/>
        <v>0.13147387193659563</v>
      </c>
      <c r="M623" s="99">
        <f t="shared" si="266"/>
        <v>0.12260777566114772</v>
      </c>
      <c r="N623" s="100">
        <f t="shared" si="266"/>
        <v>4.5595767956098009E-2</v>
      </c>
      <c r="O623" s="33"/>
      <c r="P623" s="101" t="s">
        <v>1026</v>
      </c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</row>
    <row r="624" spans="1:68" ht="16.5" customHeight="1" x14ac:dyDescent="0.25">
      <c r="A624" s="15"/>
      <c r="B624" s="104"/>
      <c r="C624" s="105"/>
      <c r="D624" s="105"/>
      <c r="E624" s="105"/>
      <c r="F624" s="105"/>
      <c r="G624" s="105"/>
      <c r="H624" s="105"/>
      <c r="I624" s="105"/>
      <c r="J624" s="105"/>
      <c r="K624" s="105"/>
      <c r="L624" s="91">
        <f t="shared" ref="L624:N624" si="267">+K$567+K624</f>
        <v>1.48</v>
      </c>
      <c r="M624" s="91">
        <f t="shared" si="267"/>
        <v>3.09</v>
      </c>
      <c r="N624" s="92">
        <f t="shared" si="267"/>
        <v>4.8099999999999996</v>
      </c>
      <c r="O624" s="22"/>
      <c r="P624" s="61" t="s">
        <v>1023</v>
      </c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</row>
    <row r="625" spans="1:68" ht="16.5" customHeight="1" x14ac:dyDescent="0.25">
      <c r="A625" s="15"/>
      <c r="B625" s="102"/>
      <c r="C625" s="58"/>
      <c r="D625" s="58"/>
      <c r="E625" s="58"/>
      <c r="F625" s="58"/>
      <c r="G625" s="58"/>
      <c r="H625" s="58"/>
      <c r="I625" s="58"/>
      <c r="J625" s="58"/>
      <c r="K625" s="58">
        <f t="shared" ref="K625:N625" si="268">+K$577+K624</f>
        <v>22.2</v>
      </c>
      <c r="L625" s="58">
        <f t="shared" si="268"/>
        <v>24.96</v>
      </c>
      <c r="M625" s="58">
        <f t="shared" si="268"/>
        <v>27.73</v>
      </c>
      <c r="N625" s="93">
        <f t="shared" si="268"/>
        <v>23.209999999999997</v>
      </c>
      <c r="O625" s="22"/>
      <c r="P625" s="61" t="s">
        <v>1024</v>
      </c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</row>
    <row r="626" spans="1:68" ht="16.5" customHeight="1" x14ac:dyDescent="0.25">
      <c r="A626" s="15"/>
      <c r="B626" s="94"/>
      <c r="C626" s="15"/>
      <c r="D626" s="15"/>
      <c r="E626" s="15"/>
      <c r="F626" s="15"/>
      <c r="G626" s="15"/>
      <c r="H626" s="15"/>
      <c r="I626" s="95"/>
      <c r="J626" s="95"/>
      <c r="K626" s="95"/>
      <c r="L626" s="95"/>
      <c r="M626" s="95"/>
      <c r="N626" s="103">
        <f>+N625/K625-1</f>
        <v>4.5495495495495364E-2</v>
      </c>
      <c r="O626" s="22"/>
      <c r="P626" s="97" t="s">
        <v>1025</v>
      </c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</row>
    <row r="627" spans="1:68" ht="16.5" customHeight="1" x14ac:dyDescent="0.25">
      <c r="A627" s="33"/>
      <c r="B627" s="98"/>
      <c r="C627" s="99"/>
      <c r="D627" s="99"/>
      <c r="E627" s="99"/>
      <c r="F627" s="99"/>
      <c r="G627" s="99"/>
      <c r="H627" s="99"/>
      <c r="I627" s="99"/>
      <c r="J627" s="99"/>
      <c r="K627" s="99"/>
      <c r="L627" s="99">
        <f t="shared" ref="L627:N627" si="269">RATE(L$315-$K$315,,-$K625,L625)</f>
        <v>0.12432432432432437</v>
      </c>
      <c r="M627" s="99">
        <f t="shared" si="269"/>
        <v>0.11763102099892486</v>
      </c>
      <c r="N627" s="100">
        <f t="shared" si="269"/>
        <v>1.4940825170282578E-2</v>
      </c>
      <c r="O627" s="33"/>
      <c r="P627" s="101" t="s">
        <v>1026</v>
      </c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</row>
    <row r="628" spans="1:68" ht="16.5" customHeight="1" x14ac:dyDescent="0.25">
      <c r="A628" s="15"/>
      <c r="B628" s="104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91">
        <f t="shared" ref="M628:N628" si="270">+L$567+L628</f>
        <v>1.61</v>
      </c>
      <c r="N628" s="92">
        <f t="shared" si="270"/>
        <v>3.33</v>
      </c>
      <c r="O628" s="22"/>
      <c r="P628" s="61" t="s">
        <v>1023</v>
      </c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</row>
    <row r="629" spans="1:68" ht="16.5" customHeight="1" x14ac:dyDescent="0.25">
      <c r="A629" s="15"/>
      <c r="B629" s="102"/>
      <c r="C629" s="58"/>
      <c r="D629" s="58"/>
      <c r="E629" s="58"/>
      <c r="F629" s="58"/>
      <c r="G629" s="58"/>
      <c r="H629" s="58"/>
      <c r="I629" s="58"/>
      <c r="J629" s="58"/>
      <c r="K629" s="58"/>
      <c r="L629" s="58">
        <f t="shared" ref="L629:N629" si="271">+L$577+L628</f>
        <v>23.48</v>
      </c>
      <c r="M629" s="58">
        <f t="shared" si="271"/>
        <v>26.25</v>
      </c>
      <c r="N629" s="93">
        <f t="shared" si="271"/>
        <v>21.729999999999997</v>
      </c>
      <c r="O629" s="22"/>
      <c r="P629" s="61" t="s">
        <v>1024</v>
      </c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</row>
    <row r="630" spans="1:68" ht="16.5" customHeight="1" x14ac:dyDescent="0.25">
      <c r="A630" s="15"/>
      <c r="B630" s="94"/>
      <c r="C630" s="15"/>
      <c r="D630" s="15"/>
      <c r="E630" s="15"/>
      <c r="F630" s="15"/>
      <c r="G630" s="15"/>
      <c r="H630" s="15"/>
      <c r="I630" s="95"/>
      <c r="J630" s="95"/>
      <c r="K630" s="95"/>
      <c r="L630" s="95"/>
      <c r="M630" s="95"/>
      <c r="N630" s="103">
        <f>+N629/L629-1</f>
        <v>-7.4531516183986568E-2</v>
      </c>
      <c r="O630" s="22"/>
      <c r="P630" s="97" t="s">
        <v>1025</v>
      </c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</row>
    <row r="631" spans="1:68" ht="16.5" customHeight="1" x14ac:dyDescent="0.25">
      <c r="A631" s="33"/>
      <c r="B631" s="98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>
        <f t="shared" ref="M631:N631" si="272">RATE(M$315-$L$315,,-$L629,M629)</f>
        <v>0.11797274275979572</v>
      </c>
      <c r="N631" s="100">
        <f t="shared" si="272"/>
        <v>-3.7987274608066578E-2</v>
      </c>
      <c r="O631" s="33"/>
      <c r="P631" s="101" t="s">
        <v>1026</v>
      </c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</row>
    <row r="632" spans="1:68" ht="16.5" customHeight="1" x14ac:dyDescent="0.25">
      <c r="A632" s="15"/>
      <c r="B632" s="104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92">
        <f>+M$567+M632</f>
        <v>1.72</v>
      </c>
      <c r="O632" s="22"/>
      <c r="P632" s="61" t="s">
        <v>1023</v>
      </c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</row>
    <row r="633" spans="1:68" ht="16.5" customHeight="1" x14ac:dyDescent="0.25">
      <c r="A633" s="15"/>
      <c r="B633" s="102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>
        <f t="shared" ref="M633:N633" si="273">+M$577+M632</f>
        <v>24.64</v>
      </c>
      <c r="N633" s="93">
        <f t="shared" si="273"/>
        <v>20.119999999999997</v>
      </c>
      <c r="O633" s="22"/>
      <c r="P633" s="61" t="s">
        <v>1024</v>
      </c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</row>
    <row r="634" spans="1:68" ht="16.5" customHeight="1" x14ac:dyDescent="0.25">
      <c r="A634" s="15"/>
      <c r="B634" s="94"/>
      <c r="C634" s="15"/>
      <c r="D634" s="15"/>
      <c r="E634" s="15"/>
      <c r="F634" s="15"/>
      <c r="G634" s="15"/>
      <c r="H634" s="15"/>
      <c r="I634" s="95"/>
      <c r="J634" s="95"/>
      <c r="K634" s="95"/>
      <c r="L634" s="95"/>
      <c r="M634" s="95"/>
      <c r="N634" s="103">
        <f>+N633/M633-1</f>
        <v>-0.18344155844155852</v>
      </c>
      <c r="O634" s="22"/>
      <c r="P634" s="97" t="s">
        <v>1025</v>
      </c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</row>
    <row r="635" spans="1:68" ht="16.5" customHeight="1" x14ac:dyDescent="0.25">
      <c r="A635" s="33"/>
      <c r="B635" s="98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100">
        <f>RATE(N$315-$M$315,,-$M633,N633)</f>
        <v>-0.1834415584415586</v>
      </c>
      <c r="O635" s="33"/>
      <c r="P635" s="101" t="s">
        <v>1026</v>
      </c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</row>
    <row r="636" spans="1:68" ht="16.5" customHeight="1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</row>
    <row r="637" spans="1:68" ht="16.5" customHeight="1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</row>
    <row r="638" spans="1:68" ht="16.5" customHeight="1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</row>
    <row r="639" spans="1:68" ht="16.5" customHeight="1" x14ac:dyDescent="0.25">
      <c r="A639" s="11"/>
      <c r="B639" s="11"/>
      <c r="C639" s="11"/>
      <c r="D639" s="106"/>
      <c r="E639" s="107"/>
      <c r="F639" s="107"/>
      <c r="G639" s="107"/>
      <c r="H639" s="191" t="s">
        <v>1027</v>
      </c>
      <c r="I639" s="192"/>
      <c r="J639" s="192"/>
      <c r="K639" s="192"/>
      <c r="L639" s="192"/>
      <c r="M639" s="192"/>
      <c r="N639" s="192"/>
      <c r="O639" s="22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</row>
    <row r="640" spans="1:68" ht="16.5" customHeight="1" x14ac:dyDescent="0.25">
      <c r="A640" s="11"/>
      <c r="B640" s="11"/>
      <c r="C640" s="11"/>
      <c r="D640" s="50"/>
      <c r="E640" s="108"/>
      <c r="F640" s="108"/>
      <c r="G640" s="108"/>
      <c r="H640" s="185" t="s">
        <v>1028</v>
      </c>
      <c r="I640" s="186"/>
      <c r="J640" s="186"/>
      <c r="K640" s="186"/>
      <c r="L640" s="186"/>
      <c r="M640" s="186"/>
      <c r="N640" s="187"/>
      <c r="O640" s="44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</row>
    <row r="641" spans="1:68" ht="16.5" customHeight="1" x14ac:dyDescent="0.25">
      <c r="A641" s="11"/>
      <c r="B641" s="11"/>
      <c r="C641" s="11"/>
      <c r="D641" s="50"/>
      <c r="E641" s="108"/>
      <c r="F641" s="108"/>
      <c r="G641" s="108"/>
      <c r="H641" s="109">
        <v>553</v>
      </c>
      <c r="I641" s="110">
        <v>552</v>
      </c>
      <c r="J641" s="111">
        <v>565.65300000000002</v>
      </c>
      <c r="K641" s="111">
        <v>584.62</v>
      </c>
      <c r="L641" s="111">
        <v>608.85</v>
      </c>
      <c r="M641" s="111">
        <v>639.56799999999998</v>
      </c>
      <c r="N641" s="112">
        <v>715.47699999999998</v>
      </c>
      <c r="O641" s="44" t="e">
        <f>RATE($H$1-$N$1,,N641,-H641)</f>
        <v>#NUM!</v>
      </c>
      <c r="P641" s="25" t="s">
        <v>963</v>
      </c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</row>
    <row r="642" spans="1:68" ht="16.5" customHeight="1" x14ac:dyDescent="0.25">
      <c r="A642" s="11"/>
      <c r="B642" s="11"/>
      <c r="C642" s="11"/>
      <c r="D642" s="50"/>
      <c r="E642" s="108"/>
      <c r="F642" s="108"/>
      <c r="G642" s="108"/>
      <c r="H642" s="113">
        <v>557.67700000000002</v>
      </c>
      <c r="I642" s="108">
        <v>557.279</v>
      </c>
      <c r="J642" s="114">
        <v>571.43799999999999</v>
      </c>
      <c r="K642" s="114">
        <v>599.95799999999997</v>
      </c>
      <c r="L642" s="114">
        <v>623.48699999999997</v>
      </c>
      <c r="M642" s="114">
        <v>658.774</v>
      </c>
      <c r="N642" s="115"/>
      <c r="O642" s="44" t="e">
        <f t="shared" ref="O642:O645" si="274">RATE($H$1-$M$1,,M642,-H642)</f>
        <v>#NUM!</v>
      </c>
      <c r="P642" s="25" t="s">
        <v>964</v>
      </c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</row>
    <row r="643" spans="1:68" ht="16.5" customHeight="1" x14ac:dyDescent="0.25">
      <c r="A643" s="11"/>
      <c r="B643" s="11"/>
      <c r="C643" s="11"/>
      <c r="D643" s="50"/>
      <c r="E643" s="108"/>
      <c r="F643" s="108"/>
      <c r="G643" s="108"/>
      <c r="H643" s="113">
        <v>564.69600000000003</v>
      </c>
      <c r="I643" s="108">
        <v>564.45699999999999</v>
      </c>
      <c r="J643" s="114">
        <v>582.71100000000001</v>
      </c>
      <c r="K643" s="114">
        <v>611.87400000000002</v>
      </c>
      <c r="L643" s="114">
        <v>634.85799999999995</v>
      </c>
      <c r="M643" s="114">
        <v>686.71199999999999</v>
      </c>
      <c r="N643" s="115"/>
      <c r="O643" s="44" t="e">
        <f t="shared" si="274"/>
        <v>#NUM!</v>
      </c>
      <c r="P643" s="25" t="s">
        <v>965</v>
      </c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</row>
    <row r="644" spans="1:68" ht="16.5" customHeight="1" x14ac:dyDescent="0.25">
      <c r="A644" s="11"/>
      <c r="B644" s="11"/>
      <c r="C644" s="11"/>
      <c r="D644" s="50"/>
      <c r="E644" s="108"/>
      <c r="F644" s="108"/>
      <c r="G644" s="108"/>
      <c r="H644" s="113">
        <f t="shared" ref="H644:M644" si="275">H645-H643-H642-H641</f>
        <v>550.25944100000015</v>
      </c>
      <c r="I644" s="108">
        <f t="shared" si="275"/>
        <v>544.89329600000019</v>
      </c>
      <c r="J644" s="114">
        <f t="shared" si="275"/>
        <v>586.1150140000002</v>
      </c>
      <c r="K644" s="114">
        <f t="shared" si="275"/>
        <v>618.95078200000023</v>
      </c>
      <c r="L644" s="114">
        <f t="shared" si="275"/>
        <v>640.9259780000001</v>
      </c>
      <c r="M644" s="114">
        <f t="shared" si="275"/>
        <v>706.1117740000002</v>
      </c>
      <c r="N644" s="115"/>
      <c r="O644" s="44" t="e">
        <f t="shared" si="274"/>
        <v>#NUM!</v>
      </c>
      <c r="P644" s="25" t="s">
        <v>971</v>
      </c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</row>
    <row r="645" spans="1:68" ht="16.5" customHeight="1" x14ac:dyDescent="0.25">
      <c r="A645" s="11"/>
      <c r="B645" s="11"/>
      <c r="C645" s="11"/>
      <c r="D645" s="106"/>
      <c r="E645" s="107"/>
      <c r="F645" s="108"/>
      <c r="G645" s="107"/>
      <c r="H645" s="116">
        <v>2225.6324410000002</v>
      </c>
      <c r="I645" s="117">
        <v>2218.6292960000001</v>
      </c>
      <c r="J645" s="118">
        <v>2305.9170140000001</v>
      </c>
      <c r="K645" s="118">
        <v>2415.4027820000001</v>
      </c>
      <c r="L645" s="118">
        <v>2508.1209779999999</v>
      </c>
      <c r="M645" s="118">
        <v>2691.1657740000001</v>
      </c>
      <c r="N645" s="119"/>
      <c r="O645" s="22" t="e">
        <f t="shared" si="274"/>
        <v>#NUM!</v>
      </c>
      <c r="P645" s="25" t="s">
        <v>1029</v>
      </c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</row>
    <row r="646" spans="1:68" ht="16.5" customHeight="1" x14ac:dyDescent="0.25">
      <c r="A646" s="11"/>
      <c r="B646" s="11"/>
      <c r="C646" s="11"/>
      <c r="D646" s="11"/>
      <c r="E646" s="108"/>
      <c r="F646" s="108"/>
      <c r="G646" s="108"/>
      <c r="H646" s="182" t="s">
        <v>1030</v>
      </c>
      <c r="I646" s="183"/>
      <c r="J646" s="183"/>
      <c r="K646" s="183"/>
      <c r="L646" s="183"/>
      <c r="M646" s="183"/>
      <c r="N646" s="184"/>
      <c r="O646" s="44"/>
      <c r="P646" s="15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</row>
    <row r="647" spans="1:68" ht="16.5" customHeight="1" x14ac:dyDescent="0.25">
      <c r="A647" s="11"/>
      <c r="B647" s="11"/>
      <c r="C647" s="11"/>
      <c r="D647" s="11"/>
      <c r="E647" s="108"/>
      <c r="F647" s="108"/>
      <c r="G647" s="108"/>
      <c r="H647" s="113">
        <v>24</v>
      </c>
      <c r="I647" s="108">
        <v>30</v>
      </c>
      <c r="J647" s="108">
        <v>23.21</v>
      </c>
      <c r="K647" s="108">
        <v>16.135000000000002</v>
      </c>
      <c r="L647" s="108">
        <v>8.4749999999999996</v>
      </c>
      <c r="M647" s="108">
        <v>3.2050000000000001</v>
      </c>
      <c r="N647" s="115">
        <v>2.661</v>
      </c>
      <c r="O647" s="44" t="e">
        <f>RATE($H$1-$N$1,,N647,-H647)</f>
        <v>#NUM!</v>
      </c>
      <c r="P647" s="25" t="s">
        <v>963</v>
      </c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</row>
    <row r="648" spans="1:68" ht="16.5" customHeight="1" x14ac:dyDescent="0.25">
      <c r="A648" s="11"/>
      <c r="B648" s="11"/>
      <c r="C648" s="11"/>
      <c r="D648" s="11"/>
      <c r="E648" s="108"/>
      <c r="F648" s="108"/>
      <c r="G648" s="108"/>
      <c r="H648" s="113">
        <v>23.225000000000001</v>
      </c>
      <c r="I648" s="108">
        <v>27.975000000000001</v>
      </c>
      <c r="J648" s="108">
        <v>22.475000000000001</v>
      </c>
      <c r="K648" s="108">
        <v>13.61</v>
      </c>
      <c r="L648" s="108">
        <v>7.1890000000000001</v>
      </c>
      <c r="M648" s="108">
        <v>3.15</v>
      </c>
      <c r="N648" s="115"/>
      <c r="O648" s="44" t="e">
        <f t="shared" ref="O648:O651" si="276">RATE($H$1-$M$1,,M648,-H648)</f>
        <v>#NUM!</v>
      </c>
      <c r="P648" s="25" t="s">
        <v>964</v>
      </c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</row>
    <row r="649" spans="1:68" ht="16.5" customHeight="1" x14ac:dyDescent="0.25">
      <c r="A649" s="11"/>
      <c r="B649" s="11"/>
      <c r="C649" s="11"/>
      <c r="D649" s="11"/>
      <c r="E649" s="108"/>
      <c r="F649" s="108"/>
      <c r="G649" s="108"/>
      <c r="H649" s="113">
        <v>22.99</v>
      </c>
      <c r="I649" s="108">
        <v>26.986000000000001</v>
      </c>
      <c r="J649" s="108">
        <v>22.228999999999999</v>
      </c>
      <c r="K649" s="108">
        <v>10.832000000000001</v>
      </c>
      <c r="L649" s="108">
        <v>5.5540000000000003</v>
      </c>
      <c r="M649" s="108">
        <v>2.7480000000000002</v>
      </c>
      <c r="N649" s="115"/>
      <c r="O649" s="44" t="e">
        <f t="shared" si="276"/>
        <v>#NUM!</v>
      </c>
      <c r="P649" s="25" t="s">
        <v>965</v>
      </c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</row>
    <row r="650" spans="1:68" ht="16.5" customHeight="1" x14ac:dyDescent="0.25">
      <c r="A650" s="11"/>
      <c r="B650" s="11"/>
      <c r="C650" s="11"/>
      <c r="D650" s="11"/>
      <c r="E650" s="108"/>
      <c r="F650" s="108"/>
      <c r="G650" s="108"/>
      <c r="H650" s="113">
        <f t="shared" ref="H650:M650" si="277">H651-H649-H648-H647</f>
        <v>22.630102000000001</v>
      </c>
      <c r="I650" s="108">
        <f t="shared" si="277"/>
        <v>24.702270999999989</v>
      </c>
      <c r="J650" s="108">
        <f t="shared" si="277"/>
        <v>20.829318999999998</v>
      </c>
      <c r="K650" s="108">
        <f t="shared" si="277"/>
        <v>10.039945999999997</v>
      </c>
      <c r="L650" s="108">
        <f t="shared" si="277"/>
        <v>5.1655829999999998</v>
      </c>
      <c r="M650" s="108">
        <f t="shared" si="277"/>
        <v>2.7449310000000011</v>
      </c>
      <c r="N650" s="115"/>
      <c r="O650" s="44" t="e">
        <f t="shared" si="276"/>
        <v>#NUM!</v>
      </c>
      <c r="P650" s="25" t="s">
        <v>971</v>
      </c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</row>
    <row r="651" spans="1:68" ht="16.5" customHeight="1" x14ac:dyDescent="0.25">
      <c r="A651" s="11"/>
      <c r="B651" s="11"/>
      <c r="C651" s="11"/>
      <c r="D651" s="15"/>
      <c r="E651" s="107"/>
      <c r="F651" s="108"/>
      <c r="G651" s="107"/>
      <c r="H651" s="120">
        <v>92.845101999999997</v>
      </c>
      <c r="I651" s="121">
        <v>109.66327099999999</v>
      </c>
      <c r="J651" s="121">
        <v>88.743319</v>
      </c>
      <c r="K651" s="121">
        <v>50.616945999999999</v>
      </c>
      <c r="L651" s="121">
        <v>26.383583000000002</v>
      </c>
      <c r="M651" s="121">
        <v>11.847931000000001</v>
      </c>
      <c r="N651" s="122">
        <f>SUM(N647:N650)</f>
        <v>2.661</v>
      </c>
      <c r="O651" s="44" t="e">
        <f t="shared" si="276"/>
        <v>#NUM!</v>
      </c>
      <c r="P651" s="25" t="s">
        <v>1029</v>
      </c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</row>
    <row r="652" spans="1:68" ht="16.5" customHeight="1" x14ac:dyDescent="0.25">
      <c r="A652" s="11"/>
      <c r="B652" s="11"/>
      <c r="C652" s="11"/>
      <c r="D652" s="11"/>
      <c r="E652" s="108"/>
      <c r="F652" s="108"/>
      <c r="G652" s="108"/>
      <c r="H652" s="182" t="s">
        <v>1031</v>
      </c>
      <c r="I652" s="183"/>
      <c r="J652" s="183"/>
      <c r="K652" s="183"/>
      <c r="L652" s="183"/>
      <c r="M652" s="183"/>
      <c r="N652" s="184"/>
      <c r="O652" s="44"/>
      <c r="P652" s="15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</row>
    <row r="653" spans="1:68" ht="16.5" customHeight="1" x14ac:dyDescent="0.25">
      <c r="A653" s="11"/>
      <c r="B653" s="11"/>
      <c r="C653" s="11"/>
      <c r="D653" s="11"/>
      <c r="E653" s="108"/>
      <c r="F653" s="108"/>
      <c r="G653" s="108"/>
      <c r="H653" s="113">
        <v>17</v>
      </c>
      <c r="I653" s="108">
        <v>18</v>
      </c>
      <c r="J653" s="108">
        <v>17.204999999999998</v>
      </c>
      <c r="K653" s="108">
        <v>13.231</v>
      </c>
      <c r="L653" s="108">
        <v>9.0399999999999991</v>
      </c>
      <c r="M653" s="108">
        <v>7.79</v>
      </c>
      <c r="N653" s="115">
        <v>11.211</v>
      </c>
      <c r="O653" s="44" t="e">
        <f>RATE($H$1-$N$1,,N653,-H653)</f>
        <v>#NUM!</v>
      </c>
      <c r="P653" s="25" t="s">
        <v>963</v>
      </c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</row>
    <row r="654" spans="1:68" ht="16.5" customHeight="1" x14ac:dyDescent="0.25">
      <c r="A654" s="11"/>
      <c r="B654" s="11"/>
      <c r="C654" s="11"/>
      <c r="D654" s="11"/>
      <c r="E654" s="108"/>
      <c r="F654" s="108"/>
      <c r="G654" s="108"/>
      <c r="H654" s="113">
        <v>16.707000000000001</v>
      </c>
      <c r="I654" s="108">
        <v>18.18</v>
      </c>
      <c r="J654" s="108">
        <v>16.795999999999999</v>
      </c>
      <c r="K654" s="108">
        <v>11.83</v>
      </c>
      <c r="L654" s="108">
        <v>8.4710000000000001</v>
      </c>
      <c r="M654" s="108">
        <v>8.6639999999999997</v>
      </c>
      <c r="N654" s="115"/>
      <c r="O654" s="44" t="e">
        <f t="shared" ref="O654:O657" si="278">RATE($H$1-$M$1,,M654,-H654)</f>
        <v>#NUM!</v>
      </c>
      <c r="P654" s="25" t="s">
        <v>964</v>
      </c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</row>
    <row r="655" spans="1:68" ht="16.5" customHeight="1" x14ac:dyDescent="0.25">
      <c r="A655" s="11"/>
      <c r="B655" s="11"/>
      <c r="C655" s="11"/>
      <c r="D655" s="11"/>
      <c r="E655" s="108"/>
      <c r="F655" s="108"/>
      <c r="G655" s="108"/>
      <c r="H655" s="113">
        <v>17.48</v>
      </c>
      <c r="I655" s="108">
        <v>25.181000000000001</v>
      </c>
      <c r="J655" s="108">
        <v>15.916</v>
      </c>
      <c r="K655" s="108">
        <v>11.051</v>
      </c>
      <c r="L655" s="108">
        <v>8.1430000000000007</v>
      </c>
      <c r="M655" s="108">
        <v>9.4809999999999999</v>
      </c>
      <c r="N655" s="115"/>
      <c r="O655" s="44" t="e">
        <f t="shared" si="278"/>
        <v>#NUM!</v>
      </c>
      <c r="P655" s="25" t="s">
        <v>965</v>
      </c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</row>
    <row r="656" spans="1:68" ht="16.5" customHeight="1" x14ac:dyDescent="0.25">
      <c r="A656" s="11"/>
      <c r="B656" s="11"/>
      <c r="C656" s="11"/>
      <c r="D656" s="11"/>
      <c r="E656" s="108"/>
      <c r="F656" s="108"/>
      <c r="G656" s="108"/>
      <c r="H656" s="113">
        <f t="shared" ref="H656:M656" si="279">H657-H655-H654-H653</f>
        <v>16.84335699999999</v>
      </c>
      <c r="I656" s="108">
        <f t="shared" si="279"/>
        <v>17.413355000000003</v>
      </c>
      <c r="J656" s="108">
        <f t="shared" si="279"/>
        <v>15.079089000000003</v>
      </c>
      <c r="K656" s="108">
        <f t="shared" si="279"/>
        <v>10.258545</v>
      </c>
      <c r="L656" s="108">
        <f t="shared" si="279"/>
        <v>7.7636479999999999</v>
      </c>
      <c r="M656" s="108">
        <f t="shared" si="279"/>
        <v>10.426341000000001</v>
      </c>
      <c r="N656" s="115"/>
      <c r="O656" s="44" t="e">
        <f t="shared" si="278"/>
        <v>#NUM!</v>
      </c>
      <c r="P656" s="25" t="s">
        <v>971</v>
      </c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</row>
    <row r="657" spans="1:68" ht="16.5" customHeight="1" x14ac:dyDescent="0.25">
      <c r="A657" s="11"/>
      <c r="B657" s="11"/>
      <c r="C657" s="11"/>
      <c r="D657" s="15"/>
      <c r="E657" s="107"/>
      <c r="F657" s="107"/>
      <c r="G657" s="107"/>
      <c r="H657" s="120">
        <v>68.030356999999995</v>
      </c>
      <c r="I657" s="121">
        <v>78.774355</v>
      </c>
      <c r="J657" s="121">
        <v>64.996088999999998</v>
      </c>
      <c r="K657" s="121">
        <v>46.370545</v>
      </c>
      <c r="L657" s="121">
        <v>33.417648</v>
      </c>
      <c r="M657" s="121">
        <v>36.361341000000003</v>
      </c>
      <c r="N657" s="122">
        <f>SUM(N653:N656)</f>
        <v>11.211</v>
      </c>
      <c r="O657" s="44" t="e">
        <f t="shared" si="278"/>
        <v>#NUM!</v>
      </c>
      <c r="P657" s="25" t="s">
        <v>1029</v>
      </c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</row>
    <row r="658" spans="1:68" ht="16.5" customHeight="1" x14ac:dyDescent="0.25">
      <c r="A658" s="11"/>
      <c r="B658" s="11"/>
      <c r="C658" s="11"/>
      <c r="D658" s="50"/>
      <c r="E658" s="108"/>
      <c r="F658" s="108"/>
      <c r="G658" s="108"/>
      <c r="H658" s="182" t="s">
        <v>1032</v>
      </c>
      <c r="I658" s="183"/>
      <c r="J658" s="183"/>
      <c r="K658" s="183"/>
      <c r="L658" s="183"/>
      <c r="M658" s="183"/>
      <c r="N658" s="184"/>
      <c r="O658" s="44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</row>
    <row r="659" spans="1:68" ht="16.5" customHeight="1" x14ac:dyDescent="0.25">
      <c r="A659" s="11"/>
      <c r="B659" s="11"/>
      <c r="C659" s="11"/>
      <c r="D659" s="50"/>
      <c r="E659" s="108"/>
      <c r="F659" s="108"/>
      <c r="G659" s="108"/>
      <c r="H659" s="113">
        <v>3</v>
      </c>
      <c r="I659" s="108">
        <v>3</v>
      </c>
      <c r="J659" s="114">
        <v>5.351</v>
      </c>
      <c r="K659" s="114">
        <v>10.428000000000001</v>
      </c>
      <c r="L659" s="114">
        <v>18.863</v>
      </c>
      <c r="M659" s="114">
        <v>27.899000000000001</v>
      </c>
      <c r="N659" s="123">
        <v>59.396999999999998</v>
      </c>
      <c r="O659" s="44" t="e">
        <f>RATE($H$1-$N$1,,N659,-H659)</f>
        <v>#NUM!</v>
      </c>
      <c r="P659" s="25" t="s">
        <v>963</v>
      </c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</row>
    <row r="660" spans="1:68" ht="16.5" customHeight="1" x14ac:dyDescent="0.25">
      <c r="A660" s="11"/>
      <c r="B660" s="11"/>
      <c r="C660" s="11"/>
      <c r="D660" s="50"/>
      <c r="E660" s="108"/>
      <c r="F660" s="108"/>
      <c r="G660" s="108"/>
      <c r="H660" s="113">
        <v>3.12</v>
      </c>
      <c r="I660" s="108">
        <v>3.0819999999999999</v>
      </c>
      <c r="J660" s="114">
        <v>5.4969999999999999</v>
      </c>
      <c r="K660" s="114">
        <v>10.378</v>
      </c>
      <c r="L660" s="114">
        <v>21.225999999999999</v>
      </c>
      <c r="M660" s="114">
        <v>35.286000000000001</v>
      </c>
      <c r="N660" s="115"/>
      <c r="O660" s="44" t="e">
        <f t="shared" ref="O660:O663" si="280">RATE($H$1-$M$1,,M660,-H660)</f>
        <v>#NUM!</v>
      </c>
      <c r="P660" s="25" t="s">
        <v>964</v>
      </c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</row>
    <row r="661" spans="1:68" ht="16.5" customHeight="1" x14ac:dyDescent="0.25">
      <c r="A661" s="11"/>
      <c r="B661" s="11"/>
      <c r="C661" s="11"/>
      <c r="D661" s="50"/>
      <c r="E661" s="108"/>
      <c r="F661" s="108"/>
      <c r="G661" s="108"/>
      <c r="H661" s="113">
        <v>3.04</v>
      </c>
      <c r="I661" s="108">
        <v>3.3380000000000001</v>
      </c>
      <c r="J661" s="114">
        <v>9.0990000000000002</v>
      </c>
      <c r="K661" s="114">
        <v>14.007999999999999</v>
      </c>
      <c r="L661" s="114">
        <v>23.943000000000001</v>
      </c>
      <c r="M661" s="114">
        <v>40.003999999999998</v>
      </c>
      <c r="N661" s="115"/>
      <c r="O661" s="44" t="e">
        <f t="shared" si="280"/>
        <v>#NUM!</v>
      </c>
      <c r="P661" s="25" t="s">
        <v>965</v>
      </c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</row>
    <row r="662" spans="1:68" ht="16.5" customHeight="1" x14ac:dyDescent="0.25">
      <c r="A662" s="11"/>
      <c r="B662" s="11"/>
      <c r="C662" s="11"/>
      <c r="D662" s="50"/>
      <c r="E662" s="108"/>
      <c r="F662" s="108"/>
      <c r="G662" s="108"/>
      <c r="H662" s="124">
        <f t="shared" ref="H662:M662" si="281">H663-H661-H660-H659</f>
        <v>2.9358960000000005</v>
      </c>
      <c r="I662" s="125">
        <f t="shared" si="281"/>
        <v>3.9156570000000004</v>
      </c>
      <c r="J662" s="126">
        <f t="shared" si="281"/>
        <v>10.630324000000002</v>
      </c>
      <c r="K662" s="126">
        <f t="shared" si="281"/>
        <v>16.876443000000005</v>
      </c>
      <c r="L662" s="126">
        <f t="shared" si="281"/>
        <v>26.158000000000001</v>
      </c>
      <c r="M662" s="126">
        <f t="shared" si="281"/>
        <v>70.10109700000001</v>
      </c>
      <c r="N662" s="127"/>
      <c r="O662" s="44" t="e">
        <f t="shared" si="280"/>
        <v>#NUM!</v>
      </c>
      <c r="P662" s="25" t="s">
        <v>971</v>
      </c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</row>
    <row r="663" spans="1:68" ht="16.5" customHeight="1" x14ac:dyDescent="0.25">
      <c r="A663" s="11"/>
      <c r="B663" s="11"/>
      <c r="C663" s="11"/>
      <c r="D663" s="106"/>
      <c r="E663" s="107"/>
      <c r="F663" s="107"/>
      <c r="G663" s="107"/>
      <c r="H663" s="128">
        <v>12.095896</v>
      </c>
      <c r="I663" s="107">
        <v>13.335656999999999</v>
      </c>
      <c r="J663" s="95">
        <v>30.577324000000001</v>
      </c>
      <c r="K663" s="95">
        <v>51.690443000000002</v>
      </c>
      <c r="L663" s="95">
        <v>90.19</v>
      </c>
      <c r="M663" s="95">
        <v>173.290097</v>
      </c>
      <c r="N663" s="129">
        <f>SUM(N659:N662)</f>
        <v>59.396999999999998</v>
      </c>
      <c r="O663" s="44" t="e">
        <f t="shared" si="280"/>
        <v>#NUM!</v>
      </c>
      <c r="P663" s="25" t="s">
        <v>1029</v>
      </c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</row>
    <row r="664" spans="1:68" ht="16.5" customHeight="1" x14ac:dyDescent="0.25">
      <c r="A664" s="11"/>
      <c r="B664" s="11"/>
      <c r="C664" s="11"/>
      <c r="D664" s="50"/>
      <c r="E664" s="108"/>
      <c r="F664" s="108"/>
      <c r="G664" s="108"/>
      <c r="H664" s="182" t="s">
        <v>1033</v>
      </c>
      <c r="I664" s="183"/>
      <c r="J664" s="183"/>
      <c r="K664" s="183"/>
      <c r="L664" s="183"/>
      <c r="M664" s="183"/>
      <c r="N664" s="184"/>
      <c r="O664" s="44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</row>
    <row r="665" spans="1:68" ht="16.5" customHeight="1" x14ac:dyDescent="0.25">
      <c r="A665" s="11"/>
      <c r="B665" s="11"/>
      <c r="C665" s="11"/>
      <c r="D665" s="50"/>
      <c r="E665" s="108"/>
      <c r="F665" s="108"/>
      <c r="G665" s="108"/>
      <c r="H665" s="113">
        <v>18</v>
      </c>
      <c r="I665" s="108">
        <v>18</v>
      </c>
      <c r="J665" s="108">
        <v>24.98</v>
      </c>
      <c r="K665" s="108">
        <v>25.201000000000001</v>
      </c>
      <c r="L665" s="108">
        <v>31.795000000000002</v>
      </c>
      <c r="M665" s="108">
        <v>32.494</v>
      </c>
      <c r="N665" s="115">
        <v>27.856000000000002</v>
      </c>
      <c r="O665" s="44" t="e">
        <f>RATE($H$1-$N$1,,N665,-H665)</f>
        <v>#NUM!</v>
      </c>
      <c r="P665" s="25" t="s">
        <v>963</v>
      </c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</row>
    <row r="666" spans="1:68" ht="16.5" customHeight="1" x14ac:dyDescent="0.25">
      <c r="A666" s="11"/>
      <c r="B666" s="11"/>
      <c r="C666" s="11"/>
      <c r="D666" s="50"/>
      <c r="E666" s="108"/>
      <c r="F666" s="108"/>
      <c r="G666" s="108"/>
      <c r="H666" s="113">
        <v>17.541</v>
      </c>
      <c r="I666" s="108">
        <v>18.782</v>
      </c>
      <c r="J666" s="108">
        <v>25.401</v>
      </c>
      <c r="K666" s="108">
        <v>28.027999999999999</v>
      </c>
      <c r="L666" s="108">
        <v>36.621000000000002</v>
      </c>
      <c r="M666" s="108">
        <v>31.123999999999999</v>
      </c>
      <c r="N666" s="115"/>
      <c r="O666" s="44" t="e">
        <f t="shared" ref="O666:O669" si="282">RATE($H$1-$M$1,,M666,-H666)</f>
        <v>#NUM!</v>
      </c>
      <c r="P666" s="25" t="s">
        <v>964</v>
      </c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</row>
    <row r="667" spans="1:68" ht="16.5" customHeight="1" x14ac:dyDescent="0.25">
      <c r="A667" s="11"/>
      <c r="B667" s="11"/>
      <c r="C667" s="11"/>
      <c r="D667" s="50"/>
      <c r="E667" s="108"/>
      <c r="F667" s="108"/>
      <c r="G667" s="108"/>
      <c r="H667" s="113">
        <v>17.87</v>
      </c>
      <c r="I667" s="108">
        <v>22.41</v>
      </c>
      <c r="J667" s="108">
        <v>27.068000000000001</v>
      </c>
      <c r="K667" s="108">
        <v>32.389000000000003</v>
      </c>
      <c r="L667" s="108">
        <v>38.35</v>
      </c>
      <c r="M667" s="108">
        <v>31.067</v>
      </c>
      <c r="N667" s="115"/>
      <c r="O667" s="44" t="e">
        <f t="shared" si="282"/>
        <v>#NUM!</v>
      </c>
      <c r="P667" s="25" t="s">
        <v>965</v>
      </c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</row>
    <row r="668" spans="1:68" ht="16.5" customHeight="1" x14ac:dyDescent="0.25">
      <c r="A668" s="11"/>
      <c r="B668" s="11"/>
      <c r="C668" s="11"/>
      <c r="D668" s="50"/>
      <c r="E668" s="108"/>
      <c r="F668" s="108"/>
      <c r="G668" s="108"/>
      <c r="H668" s="124">
        <f t="shared" ref="H668:M668" si="283">H669-H667-H666-H665</f>
        <v>14.480098999999996</v>
      </c>
      <c r="I668" s="125">
        <f t="shared" si="283"/>
        <v>22.991375000000005</v>
      </c>
      <c r="J668" s="125">
        <f t="shared" si="283"/>
        <v>28.556175</v>
      </c>
      <c r="K668" s="125">
        <f t="shared" si="283"/>
        <v>34.79073799999999</v>
      </c>
      <c r="L668" s="125">
        <f t="shared" si="283"/>
        <v>40.733883000000006</v>
      </c>
      <c r="M668" s="125">
        <f t="shared" si="283"/>
        <v>31.335372000000007</v>
      </c>
      <c r="N668" s="127"/>
      <c r="O668" s="44" t="e">
        <f t="shared" si="282"/>
        <v>#NUM!</v>
      </c>
      <c r="P668" s="25" t="s">
        <v>971</v>
      </c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</row>
    <row r="669" spans="1:68" ht="16.5" customHeight="1" x14ac:dyDescent="0.25">
      <c r="A669" s="11"/>
      <c r="B669" s="11"/>
      <c r="C669" s="11"/>
      <c r="D669" s="106"/>
      <c r="E669" s="107"/>
      <c r="F669" s="107"/>
      <c r="G669" s="107"/>
      <c r="H669" s="128">
        <v>67.891098999999997</v>
      </c>
      <c r="I669" s="107">
        <v>82.183374999999998</v>
      </c>
      <c r="J669" s="107">
        <v>106.00517499999999</v>
      </c>
      <c r="K669" s="107">
        <v>120.408738</v>
      </c>
      <c r="L669" s="107">
        <v>147.49988300000001</v>
      </c>
      <c r="M669" s="107">
        <v>126.02037199999999</v>
      </c>
      <c r="N669" s="129">
        <f>SUM(N665:N668)</f>
        <v>27.856000000000002</v>
      </c>
      <c r="O669" s="44" t="e">
        <f t="shared" si="282"/>
        <v>#NUM!</v>
      </c>
      <c r="P669" s="25" t="s">
        <v>1029</v>
      </c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</row>
    <row r="670" spans="1:68" ht="16.5" customHeight="1" x14ac:dyDescent="0.25">
      <c r="A670" s="11"/>
      <c r="B670" s="11"/>
      <c r="C670" s="11"/>
      <c r="D670" s="11"/>
      <c r="E670" s="108"/>
      <c r="F670" s="108"/>
      <c r="G670" s="108"/>
      <c r="H670" s="182" t="s">
        <v>1034</v>
      </c>
      <c r="I670" s="183"/>
      <c r="J670" s="183"/>
      <c r="K670" s="183"/>
      <c r="L670" s="183"/>
      <c r="M670" s="183"/>
      <c r="N670" s="184"/>
      <c r="O670" s="44"/>
      <c r="P670" s="15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</row>
    <row r="671" spans="1:68" ht="16.5" customHeight="1" x14ac:dyDescent="0.25">
      <c r="A671" s="11"/>
      <c r="B671" s="11"/>
      <c r="C671" s="11"/>
      <c r="D671" s="11"/>
      <c r="E671" s="108"/>
      <c r="F671" s="108"/>
      <c r="G671" s="108"/>
      <c r="H671" s="113">
        <v>40</v>
      </c>
      <c r="I671" s="108">
        <v>40</v>
      </c>
      <c r="J671" s="114">
        <v>42.207000000000001</v>
      </c>
      <c r="K671" s="114">
        <v>44.627000000000002</v>
      </c>
      <c r="L671" s="114">
        <v>48.673000000000002</v>
      </c>
      <c r="M671" s="114">
        <v>56.625</v>
      </c>
      <c r="N671" s="123">
        <v>65.099000000000004</v>
      </c>
      <c r="O671" s="44" t="e">
        <f>RATE($H$1-$N$1,,N671,-H671)</f>
        <v>#NUM!</v>
      </c>
      <c r="P671" s="25" t="s">
        <v>963</v>
      </c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</row>
    <row r="672" spans="1:68" ht="16.5" customHeight="1" x14ac:dyDescent="0.25">
      <c r="A672" s="11"/>
      <c r="B672" s="11"/>
      <c r="C672" s="11"/>
      <c r="D672" s="11"/>
      <c r="E672" s="108"/>
      <c r="F672" s="108"/>
      <c r="G672" s="108"/>
      <c r="H672" s="113">
        <v>41.265999999999998</v>
      </c>
      <c r="I672" s="108">
        <v>42.234999999999999</v>
      </c>
      <c r="J672" s="114">
        <v>44.042999999999999</v>
      </c>
      <c r="K672" s="114">
        <v>48.13</v>
      </c>
      <c r="L672" s="114">
        <v>51.542000000000002</v>
      </c>
      <c r="M672" s="114">
        <v>62.465000000000003</v>
      </c>
      <c r="N672" s="115"/>
      <c r="O672" s="44" t="e">
        <f t="shared" ref="O672:O675" si="284">RATE($H$1-$M$1,,M672,-H672)</f>
        <v>#NUM!</v>
      </c>
      <c r="P672" s="25" t="s">
        <v>964</v>
      </c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</row>
    <row r="673" spans="1:68" ht="16.5" customHeight="1" x14ac:dyDescent="0.25">
      <c r="A673" s="11"/>
      <c r="B673" s="11"/>
      <c r="C673" s="11"/>
      <c r="D673" s="11"/>
      <c r="E673" s="108"/>
      <c r="F673" s="108"/>
      <c r="G673" s="108"/>
      <c r="H673" s="113">
        <v>40.752000000000002</v>
      </c>
      <c r="I673" s="108">
        <v>41.777000000000001</v>
      </c>
      <c r="J673" s="114">
        <v>41.164999999999999</v>
      </c>
      <c r="K673" s="114">
        <v>47.567999999999998</v>
      </c>
      <c r="L673" s="114">
        <v>52.13</v>
      </c>
      <c r="M673" s="114">
        <v>65.989000000000004</v>
      </c>
      <c r="N673" s="115"/>
      <c r="O673" s="44" t="e">
        <f t="shared" si="284"/>
        <v>#NUM!</v>
      </c>
      <c r="P673" s="25" t="s">
        <v>965</v>
      </c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</row>
    <row r="674" spans="1:68" ht="16.5" customHeight="1" x14ac:dyDescent="0.25">
      <c r="A674" s="11"/>
      <c r="B674" s="11"/>
      <c r="C674" s="11"/>
      <c r="D674" s="11"/>
      <c r="E674" s="108"/>
      <c r="F674" s="108"/>
      <c r="G674" s="108"/>
      <c r="H674" s="124">
        <f t="shared" ref="H674:M674" si="285">H675-H673-H672-H671</f>
        <v>42.948688000000004</v>
      </c>
      <c r="I674" s="125">
        <f t="shared" si="285"/>
        <v>43.437387000000001</v>
      </c>
      <c r="J674" s="126">
        <f t="shared" si="285"/>
        <v>41.041657000000008</v>
      </c>
      <c r="K674" s="126">
        <f t="shared" si="285"/>
        <v>49.902655999999986</v>
      </c>
      <c r="L674" s="126">
        <f t="shared" si="285"/>
        <v>56.307364000000007</v>
      </c>
      <c r="M674" s="126">
        <f t="shared" si="285"/>
        <v>71.723113000000012</v>
      </c>
      <c r="N674" s="127"/>
      <c r="O674" s="44" t="e">
        <f t="shared" si="284"/>
        <v>#NUM!</v>
      </c>
      <c r="P674" s="25" t="s">
        <v>971</v>
      </c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</row>
    <row r="675" spans="1:68" ht="16.5" customHeight="1" x14ac:dyDescent="0.25">
      <c r="A675" s="11"/>
      <c r="B675" s="11"/>
      <c r="C675" s="11"/>
      <c r="D675" s="15"/>
      <c r="E675" s="107"/>
      <c r="F675" s="107"/>
      <c r="G675" s="107"/>
      <c r="H675" s="130">
        <v>164.966688</v>
      </c>
      <c r="I675" s="131">
        <v>167.449387</v>
      </c>
      <c r="J675" s="132">
        <v>168.45665700000001</v>
      </c>
      <c r="K675" s="132">
        <v>190.227656</v>
      </c>
      <c r="L675" s="132">
        <v>208.65236400000001</v>
      </c>
      <c r="M675" s="132">
        <v>256.80211300000002</v>
      </c>
      <c r="N675" s="133">
        <f>SUM(N671:N674)</f>
        <v>65.099000000000004</v>
      </c>
      <c r="O675" s="44" t="e">
        <f t="shared" si="284"/>
        <v>#NUM!</v>
      </c>
      <c r="P675" s="25" t="s">
        <v>1029</v>
      </c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</row>
    <row r="676" spans="1:68" ht="16.5" customHeight="1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08"/>
      <c r="K676" s="108"/>
      <c r="L676" s="108"/>
      <c r="M676" s="16"/>
      <c r="N676" s="16"/>
      <c r="O676" s="44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</row>
    <row r="677" spans="1:68" ht="16.5" customHeight="1" x14ac:dyDescent="0.25">
      <c r="A677" s="11"/>
      <c r="B677" s="11"/>
      <c r="C677" s="11"/>
      <c r="D677" s="11"/>
      <c r="E677" s="11"/>
      <c r="F677" s="11"/>
      <c r="G677" s="11"/>
      <c r="H677" s="185" t="s">
        <v>1035</v>
      </c>
      <c r="I677" s="186"/>
      <c r="J677" s="186"/>
      <c r="K677" s="186"/>
      <c r="L677" s="186"/>
      <c r="M677" s="186"/>
      <c r="N677" s="187"/>
      <c r="O677" s="44"/>
      <c r="P677" s="15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</row>
    <row r="678" spans="1:68" ht="16.5" customHeight="1" x14ac:dyDescent="0.25">
      <c r="A678" s="11"/>
      <c r="B678" s="11"/>
      <c r="C678" s="11"/>
      <c r="D678" s="108"/>
      <c r="E678" s="108"/>
      <c r="F678" s="108"/>
      <c r="G678" s="108"/>
      <c r="H678" s="116">
        <f t="shared" ref="H678:N678" si="286">SUM(H679:H680)</f>
        <v>7964.8799999999992</v>
      </c>
      <c r="I678" s="118">
        <f t="shared" si="286"/>
        <v>8553.5399999999991</v>
      </c>
      <c r="J678" s="118">
        <f t="shared" si="286"/>
        <v>9458.57</v>
      </c>
      <c r="K678" s="118">
        <f t="shared" si="286"/>
        <v>10450.66</v>
      </c>
      <c r="L678" s="118">
        <f t="shared" si="286"/>
        <v>10596.41</v>
      </c>
      <c r="M678" s="118">
        <f t="shared" si="286"/>
        <v>11873.57</v>
      </c>
      <c r="N678" s="119">
        <f t="shared" si="286"/>
        <v>0</v>
      </c>
      <c r="O678" s="44" t="e">
        <f t="shared" ref="O678:O683" si="287">RATE($H$1-$M$1,,M678,-H678)</f>
        <v>#NUM!</v>
      </c>
      <c r="P678" s="107" t="s">
        <v>1036</v>
      </c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</row>
    <row r="679" spans="1:68" ht="16.5" customHeight="1" x14ac:dyDescent="0.25">
      <c r="A679" s="11"/>
      <c r="B679" s="11"/>
      <c r="C679" s="11"/>
      <c r="D679" s="108"/>
      <c r="E679" s="108"/>
      <c r="F679" s="108"/>
      <c r="G679" s="108"/>
      <c r="H679" s="113">
        <v>6390.07</v>
      </c>
      <c r="I679" s="114">
        <v>6537.44</v>
      </c>
      <c r="J679" s="114">
        <v>8286.86</v>
      </c>
      <c r="K679" s="114">
        <v>8897.93</v>
      </c>
      <c r="L679" s="114">
        <v>8995.1</v>
      </c>
      <c r="M679" s="114">
        <v>9283.2999999999993</v>
      </c>
      <c r="N679" s="115"/>
      <c r="O679" s="44" t="e">
        <f t="shared" si="287"/>
        <v>#NUM!</v>
      </c>
      <c r="P679" s="45" t="s">
        <v>1037</v>
      </c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</row>
    <row r="680" spans="1:68" ht="16.5" customHeight="1" x14ac:dyDescent="0.25">
      <c r="A680" s="11"/>
      <c r="B680" s="11"/>
      <c r="C680" s="11"/>
      <c r="D680" s="108"/>
      <c r="E680" s="108"/>
      <c r="F680" s="108"/>
      <c r="G680" s="108"/>
      <c r="H680" s="113">
        <v>1574.81</v>
      </c>
      <c r="I680" s="114">
        <v>2016.1</v>
      </c>
      <c r="J680" s="134">
        <v>1171.71</v>
      </c>
      <c r="K680" s="114">
        <v>1552.73</v>
      </c>
      <c r="L680" s="114">
        <v>1601.31</v>
      </c>
      <c r="M680" s="114">
        <v>2590.27</v>
      </c>
      <c r="N680" s="115"/>
      <c r="O680" s="44" t="e">
        <f t="shared" si="287"/>
        <v>#NUM!</v>
      </c>
      <c r="P680" s="45" t="s">
        <v>1038</v>
      </c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</row>
    <row r="681" spans="1:68" ht="16.5" customHeight="1" x14ac:dyDescent="0.25">
      <c r="A681" s="11"/>
      <c r="B681" s="11"/>
      <c r="C681" s="11"/>
      <c r="D681" s="107"/>
      <c r="E681" s="107"/>
      <c r="F681" s="107"/>
      <c r="G681" s="107"/>
      <c r="H681" s="116">
        <f t="shared" ref="H681:N681" si="288">SUM(H682:H683)</f>
        <v>2316.75</v>
      </c>
      <c r="I681" s="135">
        <f t="shared" si="288"/>
        <v>2165.88</v>
      </c>
      <c r="J681" s="118">
        <f t="shared" si="288"/>
        <v>2372.8000000000002</v>
      </c>
      <c r="K681" s="118">
        <f t="shared" si="288"/>
        <v>2644.01</v>
      </c>
      <c r="L681" s="118">
        <f t="shared" si="288"/>
        <v>3241.3999999999996</v>
      </c>
      <c r="M681" s="118">
        <f t="shared" si="288"/>
        <v>3866.41</v>
      </c>
      <c r="N681" s="119">
        <f t="shared" si="288"/>
        <v>0</v>
      </c>
      <c r="O681" s="22" t="e">
        <f t="shared" si="287"/>
        <v>#NUM!</v>
      </c>
      <c r="P681" s="107" t="s">
        <v>1039</v>
      </c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</row>
    <row r="682" spans="1:68" ht="16.5" customHeight="1" x14ac:dyDescent="0.25">
      <c r="A682" s="11"/>
      <c r="B682" s="11"/>
      <c r="C682" s="11"/>
      <c r="D682" s="108"/>
      <c r="E682" s="108"/>
      <c r="F682" s="108"/>
      <c r="G682" s="108"/>
      <c r="H682" s="113">
        <v>1353.97</v>
      </c>
      <c r="I682" s="134">
        <v>1043.81</v>
      </c>
      <c r="J682" s="134">
        <v>985.69</v>
      </c>
      <c r="K682" s="114">
        <v>1385.72</v>
      </c>
      <c r="L682" s="114">
        <v>1893.56</v>
      </c>
      <c r="M682" s="114">
        <v>2555.41</v>
      </c>
      <c r="N682" s="115"/>
      <c r="O682" s="44" t="e">
        <f t="shared" si="287"/>
        <v>#NUM!</v>
      </c>
      <c r="P682" s="45" t="s">
        <v>1040</v>
      </c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</row>
    <row r="683" spans="1:68" ht="16.5" customHeight="1" x14ac:dyDescent="0.25">
      <c r="A683" s="11"/>
      <c r="B683" s="11"/>
      <c r="C683" s="11"/>
      <c r="D683" s="108"/>
      <c r="E683" s="108"/>
      <c r="F683" s="108"/>
      <c r="G683" s="108"/>
      <c r="H683" s="124">
        <v>962.78</v>
      </c>
      <c r="I683" s="126">
        <v>1122.07</v>
      </c>
      <c r="J683" s="126">
        <v>1387.11</v>
      </c>
      <c r="K683" s="136">
        <v>1258.29</v>
      </c>
      <c r="L683" s="126">
        <v>1347.84</v>
      </c>
      <c r="M683" s="136">
        <v>1311</v>
      </c>
      <c r="N683" s="127"/>
      <c r="O683" s="44" t="e">
        <f t="shared" si="287"/>
        <v>#NUM!</v>
      </c>
      <c r="P683" s="45" t="s">
        <v>1038</v>
      </c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</row>
    <row r="684" spans="1:68" ht="16.5" customHeight="1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08"/>
      <c r="K684" s="108"/>
      <c r="L684" s="108"/>
      <c r="M684" s="16"/>
      <c r="N684" s="16"/>
      <c r="O684" s="44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</row>
    <row r="685" spans="1:68" ht="16.5" customHeight="1" x14ac:dyDescent="0.25">
      <c r="A685" s="11"/>
      <c r="B685" s="11"/>
      <c r="C685" s="11"/>
      <c r="D685" s="11"/>
      <c r="E685" s="11"/>
      <c r="F685" s="11"/>
      <c r="G685" s="11"/>
      <c r="H685" s="185" t="s">
        <v>1041</v>
      </c>
      <c r="I685" s="186"/>
      <c r="J685" s="186"/>
      <c r="K685" s="186"/>
      <c r="L685" s="186"/>
      <c r="M685" s="186"/>
      <c r="N685" s="187"/>
      <c r="O685" s="44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</row>
    <row r="686" spans="1:68" ht="16.5" customHeight="1" x14ac:dyDescent="0.25">
      <c r="A686" s="11"/>
      <c r="B686" s="11"/>
      <c r="C686" s="11"/>
      <c r="D686" s="108"/>
      <c r="E686" s="108"/>
      <c r="F686" s="108"/>
      <c r="G686" s="108"/>
      <c r="H686" s="109">
        <v>420738</v>
      </c>
      <c r="I686" s="137">
        <v>388629</v>
      </c>
      <c r="J686" s="111">
        <v>394127</v>
      </c>
      <c r="K686" s="111">
        <v>424282</v>
      </c>
      <c r="L686" s="111">
        <v>511669</v>
      </c>
      <c r="M686" s="137">
        <v>492129</v>
      </c>
      <c r="N686" s="138"/>
      <c r="O686" s="44" t="e">
        <f t="shared" ref="O686:O689" si="289">RATE($H$1-$M$1,,M686,-H686)</f>
        <v>#NUM!</v>
      </c>
      <c r="P686" s="108" t="s">
        <v>1042</v>
      </c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</row>
    <row r="687" spans="1:68" ht="16.5" customHeight="1" x14ac:dyDescent="0.25">
      <c r="A687" s="11"/>
      <c r="B687" s="11"/>
      <c r="C687" s="11"/>
      <c r="D687" s="108"/>
      <c r="E687" s="108"/>
      <c r="F687" s="108"/>
      <c r="G687" s="108"/>
      <c r="H687" s="124">
        <v>91258</v>
      </c>
      <c r="I687" s="126">
        <v>111694</v>
      </c>
      <c r="J687" s="136">
        <v>94834</v>
      </c>
      <c r="K687" s="126">
        <v>101118</v>
      </c>
      <c r="L687" s="126">
        <v>130413</v>
      </c>
      <c r="M687" s="136">
        <v>117037</v>
      </c>
      <c r="N687" s="127"/>
      <c r="O687" s="44" t="e">
        <f t="shared" si="289"/>
        <v>#NUM!</v>
      </c>
      <c r="P687" s="108" t="s">
        <v>1043</v>
      </c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</row>
    <row r="688" spans="1:68" ht="16.5" customHeight="1" x14ac:dyDescent="0.25">
      <c r="A688" s="11"/>
      <c r="B688" s="11"/>
      <c r="C688" s="11"/>
      <c r="D688" s="108"/>
      <c r="E688" s="108"/>
      <c r="F688" s="108"/>
      <c r="G688" s="108"/>
      <c r="H688" s="113">
        <v>369836</v>
      </c>
      <c r="I688" s="134">
        <v>299309</v>
      </c>
      <c r="J688" s="134">
        <v>279827</v>
      </c>
      <c r="K688" s="114">
        <v>346250</v>
      </c>
      <c r="L688" s="114">
        <v>399657</v>
      </c>
      <c r="M688" s="134">
        <v>398386</v>
      </c>
      <c r="N688" s="115"/>
      <c r="O688" s="44" t="e">
        <f t="shared" si="289"/>
        <v>#NUM!</v>
      </c>
      <c r="P688" s="108" t="s">
        <v>1044</v>
      </c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</row>
    <row r="689" spans="1:68" ht="16.5" customHeight="1" x14ac:dyDescent="0.25">
      <c r="A689" s="11"/>
      <c r="B689" s="11"/>
      <c r="C689" s="11"/>
      <c r="D689" s="107"/>
      <c r="E689" s="107"/>
      <c r="F689" s="107"/>
      <c r="G689" s="107"/>
      <c r="H689" s="116">
        <f t="shared" ref="H689:M689" si="290">SUM(H686:H688)</f>
        <v>881832</v>
      </c>
      <c r="I689" s="135">
        <f t="shared" si="290"/>
        <v>799632</v>
      </c>
      <c r="J689" s="135">
        <f t="shared" si="290"/>
        <v>768788</v>
      </c>
      <c r="K689" s="118">
        <f t="shared" si="290"/>
        <v>871650</v>
      </c>
      <c r="L689" s="118">
        <f t="shared" si="290"/>
        <v>1041739</v>
      </c>
      <c r="M689" s="135">
        <f t="shared" si="290"/>
        <v>1007552</v>
      </c>
      <c r="N689" s="119">
        <v>940000</v>
      </c>
      <c r="O689" s="22" t="e">
        <f t="shared" si="289"/>
        <v>#NUM!</v>
      </c>
      <c r="P689" s="107" t="s">
        <v>1045</v>
      </c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</row>
    <row r="690" spans="1:68" ht="16.5" customHeight="1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08"/>
      <c r="K690" s="108"/>
      <c r="L690" s="108"/>
      <c r="M690" s="16"/>
      <c r="N690" s="16"/>
      <c r="O690" s="44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</row>
    <row r="691" spans="1:68" ht="16.5" customHeight="1" x14ac:dyDescent="0.25">
      <c r="A691" s="11"/>
      <c r="B691" s="11"/>
      <c r="C691" s="11"/>
      <c r="D691" s="15"/>
      <c r="E691" s="15"/>
      <c r="F691" s="188" t="s">
        <v>1046</v>
      </c>
      <c r="G691" s="186"/>
      <c r="H691" s="186"/>
      <c r="I691" s="186"/>
      <c r="J691" s="186"/>
      <c r="K691" s="186"/>
      <c r="L691" s="186"/>
      <c r="M691" s="186"/>
      <c r="N691" s="187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</row>
    <row r="692" spans="1:68" ht="16.5" customHeight="1" x14ac:dyDescent="0.25">
      <c r="A692" s="11"/>
      <c r="B692" s="11"/>
      <c r="C692" s="11"/>
      <c r="D692" s="107"/>
      <c r="E692" s="107"/>
      <c r="F692" s="128"/>
      <c r="G692" s="107"/>
      <c r="H692" s="107"/>
      <c r="I692" s="107"/>
      <c r="J692" s="107"/>
      <c r="K692" s="107">
        <v>210490</v>
      </c>
      <c r="L692" s="95">
        <v>237093</v>
      </c>
      <c r="M692" s="95">
        <v>263549</v>
      </c>
      <c r="N692" s="139">
        <v>200064</v>
      </c>
      <c r="O692" s="22" t="e">
        <f>RATE($H$1-$N$1,,N692,-K692)</f>
        <v>#NUM!</v>
      </c>
      <c r="P692" s="140" t="s">
        <v>963</v>
      </c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</row>
    <row r="693" spans="1:68" ht="16.5" customHeight="1" x14ac:dyDescent="0.25">
      <c r="A693" s="11"/>
      <c r="B693" s="11"/>
      <c r="C693" s="11"/>
      <c r="D693" s="107"/>
      <c r="E693" s="107"/>
      <c r="F693" s="128"/>
      <c r="G693" s="107"/>
      <c r="H693" s="107"/>
      <c r="I693" s="107"/>
      <c r="J693" s="107"/>
      <c r="K693" s="107">
        <v>199490</v>
      </c>
      <c r="L693" s="95">
        <v>252025</v>
      </c>
      <c r="M693" s="95">
        <v>260221</v>
      </c>
      <c r="N693" s="139">
        <v>127362</v>
      </c>
      <c r="O693" s="22" t="e">
        <f t="shared" ref="O693:O696" si="291">RATE($H$1-$M$1,,M693,-K693)</f>
        <v>#NUM!</v>
      </c>
      <c r="P693" s="140" t="s">
        <v>964</v>
      </c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</row>
    <row r="694" spans="1:68" ht="16.5" customHeight="1" x14ac:dyDescent="0.25">
      <c r="A694" s="11"/>
      <c r="B694" s="11"/>
      <c r="C694" s="11"/>
      <c r="D694" s="107"/>
      <c r="E694" s="107"/>
      <c r="F694" s="128"/>
      <c r="G694" s="107"/>
      <c r="H694" s="107"/>
      <c r="I694" s="107"/>
      <c r="J694" s="107"/>
      <c r="K694" s="107">
        <v>210732</v>
      </c>
      <c r="L694" s="95">
        <v>257466</v>
      </c>
      <c r="M694" s="141">
        <v>238077</v>
      </c>
      <c r="N694" s="129"/>
      <c r="O694" s="22" t="e">
        <f t="shared" si="291"/>
        <v>#NUM!</v>
      </c>
      <c r="P694" s="140" t="s">
        <v>965</v>
      </c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</row>
    <row r="695" spans="1:68" ht="16.5" customHeight="1" x14ac:dyDescent="0.25">
      <c r="A695" s="11"/>
      <c r="B695" s="11"/>
      <c r="C695" s="11"/>
      <c r="D695" s="107"/>
      <c r="E695" s="107"/>
      <c r="F695" s="128"/>
      <c r="G695" s="107"/>
      <c r="H695" s="107"/>
      <c r="I695" s="107"/>
      <c r="J695" s="107"/>
      <c r="K695" s="107">
        <v>250935</v>
      </c>
      <c r="L695" s="95">
        <v>295155</v>
      </c>
      <c r="M695" s="141">
        <v>245705</v>
      </c>
      <c r="N695" s="129"/>
      <c r="O695" s="22" t="e">
        <f t="shared" si="291"/>
        <v>#NUM!</v>
      </c>
      <c r="P695" s="140" t="s">
        <v>971</v>
      </c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</row>
    <row r="696" spans="1:68" ht="16.5" customHeight="1" x14ac:dyDescent="0.25">
      <c r="A696" s="11"/>
      <c r="B696" s="11"/>
      <c r="C696" s="11"/>
      <c r="D696" s="107"/>
      <c r="E696" s="107"/>
      <c r="F696" s="116">
        <v>1436335</v>
      </c>
      <c r="G696" s="135">
        <v>1330668</v>
      </c>
      <c r="H696" s="135">
        <v>881832</v>
      </c>
      <c r="I696" s="135">
        <v>799594</v>
      </c>
      <c r="J696" s="135">
        <v>768788</v>
      </c>
      <c r="K696" s="142">
        <f t="shared" ref="K696:N696" si="292">SUM(K692:K695)</f>
        <v>871647</v>
      </c>
      <c r="L696" s="142">
        <f t="shared" si="292"/>
        <v>1041739</v>
      </c>
      <c r="M696" s="143">
        <f t="shared" si="292"/>
        <v>1007552</v>
      </c>
      <c r="N696" s="144">
        <f t="shared" si="292"/>
        <v>327426</v>
      </c>
      <c r="O696" s="22" t="e">
        <f t="shared" si="291"/>
        <v>#NUM!</v>
      </c>
      <c r="P696" s="140" t="s">
        <v>1047</v>
      </c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</row>
    <row r="697" spans="1:68" ht="16.5" customHeight="1" x14ac:dyDescent="0.25">
      <c r="A697" s="11"/>
      <c r="B697" s="11"/>
      <c r="C697" s="11"/>
      <c r="D697" s="15"/>
      <c r="E697" s="15"/>
      <c r="F697" s="15"/>
      <c r="G697" s="15"/>
      <c r="H697" s="15"/>
      <c r="I697" s="58"/>
      <c r="J697" s="58"/>
      <c r="K697" s="82"/>
      <c r="L697" s="58"/>
      <c r="M697" s="58"/>
      <c r="N697" s="58"/>
      <c r="O697" s="22"/>
      <c r="P697" s="2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</row>
    <row r="698" spans="1:68" ht="16.5" customHeight="1" x14ac:dyDescent="0.25">
      <c r="A698" s="11"/>
      <c r="B698" s="11"/>
      <c r="C698" s="11"/>
      <c r="D698" s="11"/>
      <c r="E698" s="50"/>
      <c r="F698" s="50"/>
      <c r="G698" s="50"/>
      <c r="H698" s="50">
        <v>1.26E-2</v>
      </c>
      <c r="I698" s="50">
        <v>1.6500000000000001E-2</v>
      </c>
      <c r="J698" s="50">
        <v>2.1499999999999998E-2</v>
      </c>
      <c r="K698" s="50">
        <v>2.4799999999999999E-2</v>
      </c>
      <c r="L698" s="50">
        <v>2.3E-2</v>
      </c>
      <c r="M698" s="50">
        <v>2.3300000000000001E-2</v>
      </c>
      <c r="N698" s="50"/>
      <c r="O698" s="44" t="e">
        <f t="shared" ref="O698:O700" si="293">RATE($H$1-$M$1,,M698,-H698)</f>
        <v>#NUM!</v>
      </c>
      <c r="P698" s="145" t="s">
        <v>1048</v>
      </c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</row>
    <row r="699" spans="1:68" ht="16.5" customHeight="1" x14ac:dyDescent="0.25">
      <c r="A699" s="11"/>
      <c r="B699" s="11"/>
      <c r="C699" s="11"/>
      <c r="D699" s="11"/>
      <c r="E699" s="50"/>
      <c r="F699" s="50"/>
      <c r="G699" s="50"/>
      <c r="H699" s="50">
        <v>7.3000000000000001E-3</v>
      </c>
      <c r="I699" s="146">
        <v>1.7000000000000001E-2</v>
      </c>
      <c r="J699" s="146">
        <v>1.9599999999999999E-2</v>
      </c>
      <c r="K699" s="146">
        <v>2.5100000000000001E-2</v>
      </c>
      <c r="L699" s="44">
        <v>1.6E-2</v>
      </c>
      <c r="M699" s="44">
        <v>1.44E-2</v>
      </c>
      <c r="N699" s="50"/>
      <c r="O699" s="44" t="e">
        <f t="shared" si="293"/>
        <v>#NUM!</v>
      </c>
      <c r="P699" s="145" t="s">
        <v>1049</v>
      </c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</row>
    <row r="700" spans="1:68" ht="16.5" customHeight="1" x14ac:dyDescent="0.25">
      <c r="A700" s="11"/>
      <c r="B700" s="11"/>
      <c r="C700" s="11"/>
      <c r="D700" s="54"/>
      <c r="E700" s="54"/>
      <c r="F700" s="54"/>
      <c r="G700" s="54"/>
      <c r="H700" s="54">
        <v>1.7255</v>
      </c>
      <c r="I700" s="54">
        <v>0.96840000000000004</v>
      </c>
      <c r="J700" s="54">
        <v>1.0947</v>
      </c>
      <c r="K700" s="54">
        <v>0.99</v>
      </c>
      <c r="L700" s="54">
        <v>1.4429000000000001</v>
      </c>
      <c r="M700" s="54">
        <v>1.6249</v>
      </c>
      <c r="N700" s="54"/>
      <c r="O700" s="44" t="e">
        <f t="shared" si="293"/>
        <v>#NUM!</v>
      </c>
      <c r="P700" s="147" t="s">
        <v>1050</v>
      </c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</row>
    <row r="701" spans="1:68" ht="16.5" customHeight="1" x14ac:dyDescent="0.25">
      <c r="A701" s="11"/>
      <c r="B701" s="11"/>
      <c r="C701" s="11"/>
      <c r="D701" s="11"/>
      <c r="E701" s="11"/>
      <c r="F701" s="148"/>
      <c r="G701" s="149"/>
      <c r="H701" s="149"/>
      <c r="I701" s="108"/>
      <c r="J701" s="108"/>
      <c r="K701" s="108"/>
      <c r="L701" s="108"/>
      <c r="M701" s="108"/>
      <c r="N701" s="108"/>
      <c r="O701" s="22"/>
      <c r="P701" s="150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</row>
    <row r="702" spans="1:68" ht="16.5" customHeight="1" x14ac:dyDescent="0.25">
      <c r="A702" s="11"/>
      <c r="B702" s="11"/>
      <c r="C702" s="11"/>
      <c r="D702" s="11"/>
      <c r="E702" s="11"/>
      <c r="F702" s="11"/>
      <c r="G702" s="11"/>
      <c r="H702" s="108"/>
      <c r="I702" s="108">
        <v>9</v>
      </c>
      <c r="J702" s="108">
        <v>11</v>
      </c>
      <c r="K702" s="108">
        <v>12</v>
      </c>
      <c r="L702" s="108">
        <v>15</v>
      </c>
      <c r="M702" s="108">
        <v>15</v>
      </c>
      <c r="N702" s="16"/>
      <c r="O702" s="22" t="e">
        <f t="shared" ref="O702:O703" si="294">RATE($I$1-$M$1,,M702,-I702)</f>
        <v>#NUM!</v>
      </c>
      <c r="P702" s="151" t="s">
        <v>1051</v>
      </c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</row>
    <row r="703" spans="1:68" ht="16.5" customHeight="1" x14ac:dyDescent="0.25">
      <c r="A703" s="11"/>
      <c r="B703" s="11"/>
      <c r="C703" s="11"/>
      <c r="D703" s="11"/>
      <c r="E703" s="11"/>
      <c r="F703" s="11"/>
      <c r="G703" s="108"/>
      <c r="H703" s="108"/>
      <c r="I703" s="108">
        <f t="shared" ref="I703:M703" si="295">+I630/I702</f>
        <v>0</v>
      </c>
      <c r="J703" s="108">
        <f t="shared" si="295"/>
        <v>0</v>
      </c>
      <c r="K703" s="108">
        <f t="shared" si="295"/>
        <v>0</v>
      </c>
      <c r="L703" s="108">
        <f t="shared" si="295"/>
        <v>0</v>
      </c>
      <c r="M703" s="108">
        <f t="shared" si="295"/>
        <v>0</v>
      </c>
      <c r="N703" s="16"/>
      <c r="O703" s="22" t="e">
        <f t="shared" si="294"/>
        <v>#NUM!</v>
      </c>
      <c r="P703" s="151" t="s">
        <v>1052</v>
      </c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</row>
    <row r="704" spans="1:68" ht="16.5" customHeight="1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08"/>
      <c r="K704" s="108"/>
      <c r="L704" s="108"/>
      <c r="M704" s="16"/>
      <c r="N704" s="16"/>
      <c r="O704" s="152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</row>
    <row r="705" spans="1:68" ht="16.5" customHeight="1" x14ac:dyDescent="0.25">
      <c r="A705" s="11"/>
      <c r="B705" s="11"/>
      <c r="C705" s="11"/>
      <c r="D705" s="15"/>
      <c r="E705" s="15"/>
      <c r="F705" s="153"/>
      <c r="G705" s="153"/>
      <c r="H705" s="185" t="s">
        <v>1053</v>
      </c>
      <c r="I705" s="186"/>
      <c r="J705" s="186"/>
      <c r="K705" s="186"/>
      <c r="L705" s="186"/>
      <c r="M705" s="186"/>
      <c r="N705" s="187"/>
      <c r="O705" s="31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</row>
    <row r="706" spans="1:68" ht="16.5" customHeight="1" x14ac:dyDescent="0.25">
      <c r="A706" s="11"/>
      <c r="B706" s="11"/>
      <c r="C706" s="11"/>
      <c r="D706" s="11"/>
      <c r="E706" s="108"/>
      <c r="F706" s="108"/>
      <c r="G706" s="108"/>
      <c r="H706" s="109">
        <v>27134.880000000001</v>
      </c>
      <c r="I706" s="110">
        <v>27932.84</v>
      </c>
      <c r="J706" s="110">
        <v>29734.639999999999</v>
      </c>
      <c r="K706" s="110">
        <v>32044.34</v>
      </c>
      <c r="L706" s="110">
        <v>34229.019999999997</v>
      </c>
      <c r="M706" s="110">
        <v>38579.980000000003</v>
      </c>
      <c r="N706" s="138"/>
      <c r="O706" s="44" t="e">
        <f t="shared" ref="O706:O710" si="296">RATE($H$1-$M$1,,M706,-H706)</f>
        <v>#NUM!</v>
      </c>
      <c r="P706" s="11" t="s">
        <v>1054</v>
      </c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</row>
    <row r="707" spans="1:68" ht="16.5" customHeight="1" x14ac:dyDescent="0.25">
      <c r="A707" s="11"/>
      <c r="B707" s="11"/>
      <c r="C707" s="11"/>
      <c r="D707" s="11"/>
      <c r="E707" s="108"/>
      <c r="F707" s="108"/>
      <c r="G707" s="108"/>
      <c r="H707" s="113">
        <v>879.58</v>
      </c>
      <c r="I707" s="108">
        <v>842.03</v>
      </c>
      <c r="J707" s="108">
        <v>709.37</v>
      </c>
      <c r="K707" s="108">
        <v>511.26</v>
      </c>
      <c r="L707" s="108">
        <v>434.94</v>
      </c>
      <c r="M707" s="108">
        <v>640.66999999999996</v>
      </c>
      <c r="N707" s="115"/>
      <c r="O707" s="44" t="e">
        <f t="shared" si="296"/>
        <v>#NUM!</v>
      </c>
      <c r="P707" s="11" t="s">
        <v>1031</v>
      </c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</row>
    <row r="708" spans="1:68" ht="16.5" customHeight="1" x14ac:dyDescent="0.25">
      <c r="A708" s="11"/>
      <c r="B708" s="11"/>
      <c r="C708" s="11"/>
      <c r="D708" s="11"/>
      <c r="E708" s="108"/>
      <c r="F708" s="108"/>
      <c r="G708" s="108"/>
      <c r="H708" s="113">
        <v>1066.9100000000001</v>
      </c>
      <c r="I708" s="108">
        <v>1072.43</v>
      </c>
      <c r="J708" s="108">
        <v>790.9</v>
      </c>
      <c r="K708" s="108">
        <v>487.93</v>
      </c>
      <c r="L708" s="108">
        <v>278.89999999999998</v>
      </c>
      <c r="M708" s="108">
        <v>229.78</v>
      </c>
      <c r="N708" s="115"/>
      <c r="O708" s="44" t="e">
        <f t="shared" si="296"/>
        <v>#NUM!</v>
      </c>
      <c r="P708" s="11" t="s">
        <v>1030</v>
      </c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</row>
    <row r="709" spans="1:68" ht="16.5" customHeight="1" x14ac:dyDescent="0.25">
      <c r="A709" s="11"/>
      <c r="B709" s="11"/>
      <c r="C709" s="11"/>
      <c r="D709" s="11"/>
      <c r="E709" s="108"/>
      <c r="F709" s="108"/>
      <c r="G709" s="108"/>
      <c r="H709" s="124">
        <v>95.71</v>
      </c>
      <c r="I709" s="125">
        <v>231.68</v>
      </c>
      <c r="J709" s="125">
        <v>436.38</v>
      </c>
      <c r="K709" s="125">
        <v>680.89</v>
      </c>
      <c r="L709" s="125">
        <v>957.3</v>
      </c>
      <c r="M709" s="125">
        <v>1849.41</v>
      </c>
      <c r="N709" s="127"/>
      <c r="O709" s="44" t="e">
        <f t="shared" si="296"/>
        <v>#NUM!</v>
      </c>
      <c r="P709" s="11" t="s">
        <v>1032</v>
      </c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</row>
    <row r="710" spans="1:68" ht="16.5" customHeight="1" x14ac:dyDescent="0.25">
      <c r="A710" s="11"/>
      <c r="B710" s="11"/>
      <c r="C710" s="11"/>
      <c r="D710" s="11"/>
      <c r="E710" s="107"/>
      <c r="F710" s="107"/>
      <c r="G710" s="107"/>
      <c r="H710" s="130">
        <f t="shared" ref="H710:N710" si="297">SUM(H706:H709)</f>
        <v>29177.08</v>
      </c>
      <c r="I710" s="131">
        <f t="shared" si="297"/>
        <v>30078.98</v>
      </c>
      <c r="J710" s="131">
        <f t="shared" si="297"/>
        <v>31671.29</v>
      </c>
      <c r="K710" s="131">
        <f t="shared" si="297"/>
        <v>33724.42</v>
      </c>
      <c r="L710" s="131">
        <f t="shared" si="297"/>
        <v>35900.160000000003</v>
      </c>
      <c r="M710" s="131">
        <f t="shared" si="297"/>
        <v>41299.840000000004</v>
      </c>
      <c r="N710" s="133">
        <f t="shared" si="297"/>
        <v>0</v>
      </c>
      <c r="O710" s="22" t="e">
        <f t="shared" si="296"/>
        <v>#NUM!</v>
      </c>
      <c r="P710" s="11" t="s">
        <v>1055</v>
      </c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</row>
    <row r="711" spans="1:68" ht="16.5" customHeight="1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08"/>
      <c r="K711" s="108"/>
      <c r="L711" s="108"/>
      <c r="M711" s="16"/>
      <c r="N711" s="16"/>
      <c r="O711" s="152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</row>
    <row r="712" spans="1:68" ht="16.5" customHeight="1" x14ac:dyDescent="0.25">
      <c r="A712" s="11"/>
      <c r="B712" s="11"/>
      <c r="C712" s="11"/>
      <c r="D712" s="50"/>
      <c r="E712" s="50"/>
      <c r="F712" s="50"/>
      <c r="G712" s="50"/>
      <c r="H712" s="50">
        <v>8.3699999999999997E-2</v>
      </c>
      <c r="I712" s="146">
        <v>8.2500000000000004E-2</v>
      </c>
      <c r="J712" s="146">
        <v>8.1799999999999998E-2</v>
      </c>
      <c r="K712" s="146">
        <v>8.0100000000000005E-2</v>
      </c>
      <c r="L712" s="146">
        <v>7.85E-2</v>
      </c>
      <c r="M712" s="146">
        <v>7.7700000000000005E-2</v>
      </c>
      <c r="N712" s="50"/>
      <c r="O712" s="22" t="e">
        <f t="shared" ref="O712:O714" si="298">RATE($H$1-$M$1,,M712,-H712)</f>
        <v>#NUM!</v>
      </c>
      <c r="P712" s="145" t="s">
        <v>1056</v>
      </c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</row>
    <row r="713" spans="1:68" ht="16.5" customHeight="1" x14ac:dyDescent="0.25">
      <c r="A713" s="11"/>
      <c r="B713" s="11"/>
      <c r="C713" s="11"/>
      <c r="D713" s="50"/>
      <c r="E713" s="50"/>
      <c r="F713" s="50"/>
      <c r="G713" s="50"/>
      <c r="H713" s="50">
        <v>3.78E-2</v>
      </c>
      <c r="I713" s="44">
        <v>3.6299999999999999E-2</v>
      </c>
      <c r="J713" s="44">
        <v>3.2199999999999999E-2</v>
      </c>
      <c r="K713" s="44">
        <v>2.8299999999999999E-2</v>
      </c>
      <c r="L713" s="44">
        <v>2.6200000000000001E-2</v>
      </c>
      <c r="M713" s="146">
        <v>2.64E-2</v>
      </c>
      <c r="N713" s="50"/>
      <c r="O713" s="22" t="e">
        <f t="shared" si="298"/>
        <v>#NUM!</v>
      </c>
      <c r="P713" s="145" t="s">
        <v>1057</v>
      </c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</row>
    <row r="714" spans="1:68" ht="16.5" customHeight="1" x14ac:dyDescent="0.25">
      <c r="A714" s="11"/>
      <c r="B714" s="11"/>
      <c r="C714" s="11"/>
      <c r="D714" s="11"/>
      <c r="E714" s="50"/>
      <c r="F714" s="50"/>
      <c r="G714" s="50"/>
      <c r="H714" s="50">
        <f t="shared" ref="H714:M714" si="299">+H712-H713</f>
        <v>4.5899999999999996E-2</v>
      </c>
      <c r="I714" s="44">
        <f t="shared" si="299"/>
        <v>4.6200000000000005E-2</v>
      </c>
      <c r="J714" s="44">
        <f t="shared" si="299"/>
        <v>4.9599999999999998E-2</v>
      </c>
      <c r="K714" s="44">
        <f t="shared" si="299"/>
        <v>5.1800000000000006E-2</v>
      </c>
      <c r="L714" s="44">
        <f t="shared" si="299"/>
        <v>5.2299999999999999E-2</v>
      </c>
      <c r="M714" s="146">
        <f t="shared" si="299"/>
        <v>5.1300000000000005E-2</v>
      </c>
      <c r="N714" s="50"/>
      <c r="O714" s="22" t="e">
        <f t="shared" si="298"/>
        <v>#NUM!</v>
      </c>
      <c r="P714" s="145" t="s">
        <v>1058</v>
      </c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</row>
    <row r="715" spans="1:68" ht="16.5" customHeight="1" x14ac:dyDescent="0.25">
      <c r="A715" s="11"/>
      <c r="B715" s="11"/>
      <c r="C715" s="11"/>
      <c r="D715" s="11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22"/>
      <c r="P715" s="106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</row>
    <row r="716" spans="1:68" ht="16.5" customHeight="1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31"/>
      <c r="P716" s="151" t="s">
        <v>1059</v>
      </c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</row>
    <row r="717" spans="1:68" ht="16.5" customHeight="1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31"/>
      <c r="P717" s="15" t="s">
        <v>608</v>
      </c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</row>
    <row r="718" spans="1:68" ht="16.5" customHeight="1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31"/>
      <c r="P718" s="15" t="s">
        <v>620</v>
      </c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</row>
    <row r="719" spans="1:68" ht="16.5" customHeight="1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31"/>
      <c r="P719" s="15" t="s">
        <v>498</v>
      </c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</row>
    <row r="720" spans="1:68" ht="16.5" customHeight="1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31"/>
      <c r="P720" s="15" t="s">
        <v>291</v>
      </c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</row>
    <row r="721" spans="1:68" ht="16.5" customHeight="1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31"/>
      <c r="P721" s="15" t="s">
        <v>1060</v>
      </c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</row>
    <row r="722" spans="1:68" ht="16.5" customHeight="1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31"/>
      <c r="P722" s="15" t="s">
        <v>299</v>
      </c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</row>
    <row r="723" spans="1:68" ht="16.5" customHeight="1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31"/>
      <c r="P723" s="15" t="s">
        <v>1061</v>
      </c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</row>
    <row r="724" spans="1:68" ht="16.5" customHeight="1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31"/>
      <c r="P724" s="15" t="s">
        <v>1062</v>
      </c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</row>
  </sheetData>
  <mergeCells count="62">
    <mergeCell ref="B554:N554"/>
    <mergeCell ref="B555:N555"/>
    <mergeCell ref="B559:N559"/>
    <mergeCell ref="B562:N562"/>
    <mergeCell ref="B529:N529"/>
    <mergeCell ref="B534:N534"/>
    <mergeCell ref="B539:N539"/>
    <mergeCell ref="B544:N544"/>
    <mergeCell ref="B549:N549"/>
    <mergeCell ref="B507:N507"/>
    <mergeCell ref="B512:N512"/>
    <mergeCell ref="B518:N518"/>
    <mergeCell ref="B523:N523"/>
    <mergeCell ref="B524:N524"/>
    <mergeCell ref="B480:N480"/>
    <mergeCell ref="B487:N487"/>
    <mergeCell ref="B495:N495"/>
    <mergeCell ref="B496:N496"/>
    <mergeCell ref="B502:N502"/>
    <mergeCell ref="B443:N443"/>
    <mergeCell ref="B450:N450"/>
    <mergeCell ref="B458:N458"/>
    <mergeCell ref="B466:N466"/>
    <mergeCell ref="B473:N473"/>
    <mergeCell ref="B417:N417"/>
    <mergeCell ref="B418:N418"/>
    <mergeCell ref="B426:N426"/>
    <mergeCell ref="B434:N434"/>
    <mergeCell ref="B435:N435"/>
    <mergeCell ref="B390:N390"/>
    <mergeCell ref="B391:N391"/>
    <mergeCell ref="B398:N398"/>
    <mergeCell ref="B405:N405"/>
    <mergeCell ref="B411:N411"/>
    <mergeCell ref="B365:N365"/>
    <mergeCell ref="B371:N371"/>
    <mergeCell ref="B377:N377"/>
    <mergeCell ref="B378:N378"/>
    <mergeCell ref="B384:N384"/>
    <mergeCell ref="B341:N341"/>
    <mergeCell ref="B347:N347"/>
    <mergeCell ref="B352:N352"/>
    <mergeCell ref="B353:N353"/>
    <mergeCell ref="B359:N359"/>
    <mergeCell ref="B316:N316"/>
    <mergeCell ref="B317:N317"/>
    <mergeCell ref="B323:N323"/>
    <mergeCell ref="B329:N329"/>
    <mergeCell ref="B335:N335"/>
    <mergeCell ref="H705:N705"/>
    <mergeCell ref="B578:N578"/>
    <mergeCell ref="B587:N587"/>
    <mergeCell ref="H639:N639"/>
    <mergeCell ref="H640:N640"/>
    <mergeCell ref="H646:N646"/>
    <mergeCell ref="H652:N652"/>
    <mergeCell ref="H658:N658"/>
    <mergeCell ref="H664:N664"/>
    <mergeCell ref="H670:N670"/>
    <mergeCell ref="H677:N677"/>
    <mergeCell ref="H685:N685"/>
    <mergeCell ref="F691:N691"/>
  </mergeCells>
  <conditionalFormatting sqref="P436:P439 P467:P470 P441 P493 P472 P488:P491 O417:P418 O315:P315 B417 P449 C318:M322 C324:M328 C330:M334 C336:M340 C346:M346 P389 P392:P397 B517 B535:N538 N324:N326 N330:N332 N336:N338 B342:N344 B345:M345 B348:N350 B354:N356 B357:M357 B360:N362 B363:M363 B364:N364 B366:N368 B369:M369 B372:N374 B375:M375 B379:N381 B382:M382 B385:N387 B388:M388 B424:N424 B472 B503:N506 B501 B545:N548 B456:N456 B464:N464 B479:N479 B493:N493 O487:P487 B487 O480:P480 B480 O458:P458 B458 B441 O405:P405 B405 O390:P391 B390:B391 B384 B377:B378 B371 B365 B351:M351 B352:B353 B347 B341 B335:B339 B329:B333 B323:B327 B316:B317 B443">
    <cfRule type="cellIs" dxfId="2867" priority="1" operator="lessThan">
      <formula>0</formula>
    </cfRule>
  </conditionalFormatting>
  <conditionalFormatting sqref="O487">
    <cfRule type="cellIs" dxfId="2866" priority="2" operator="lessThan">
      <formula>0</formula>
    </cfRule>
  </conditionalFormatting>
  <conditionalFormatting sqref="B315:N315">
    <cfRule type="cellIs" dxfId="2865" priority="3" operator="lessThan">
      <formula>0</formula>
    </cfRule>
  </conditionalFormatting>
  <conditionalFormatting sqref="O434">
    <cfRule type="cellIs" dxfId="2864" priority="4" operator="lessThan">
      <formula>0</formula>
    </cfRule>
  </conditionalFormatting>
  <conditionalFormatting sqref="P443:P449">
    <cfRule type="cellIs" dxfId="2863" priority="5" operator="lessThan">
      <formula>0</formula>
    </cfRule>
  </conditionalFormatting>
  <conditionalFormatting sqref="O435">
    <cfRule type="cellIs" dxfId="2862" priority="6" operator="lessThan">
      <formula>0</formula>
    </cfRule>
  </conditionalFormatting>
  <conditionalFormatting sqref="O466">
    <cfRule type="cellIs" dxfId="2861" priority="7" operator="lessThan">
      <formula>0</formula>
    </cfRule>
  </conditionalFormatting>
  <conditionalFormatting sqref="B315:N315">
    <cfRule type="cellIs" dxfId="2860" priority="8" operator="lessThan">
      <formula>0</formula>
    </cfRule>
  </conditionalFormatting>
  <conditionalFormatting sqref="P492">
    <cfRule type="cellIs" dxfId="2859" priority="9" operator="lessThan">
      <formula>0</formula>
    </cfRule>
  </conditionalFormatting>
  <conditionalFormatting sqref="P419:P422">
    <cfRule type="cellIs" dxfId="2858" priority="10" operator="lessThan">
      <formula>0</formula>
    </cfRule>
  </conditionalFormatting>
  <conditionalFormatting sqref="P423">
    <cfRule type="cellIs" dxfId="2857" priority="11" operator="lessThan">
      <formula>0</formula>
    </cfRule>
  </conditionalFormatting>
  <conditionalFormatting sqref="P423">
    <cfRule type="cellIs" dxfId="2856" priority="12" operator="lessThan">
      <formula>0</formula>
    </cfRule>
  </conditionalFormatting>
  <conditionalFormatting sqref="B434">
    <cfRule type="cellIs" dxfId="2855" priority="13" operator="lessThan">
      <formula>0</formula>
    </cfRule>
  </conditionalFormatting>
  <conditionalFormatting sqref="P471">
    <cfRule type="cellIs" dxfId="2854" priority="14" operator="lessThan">
      <formula>0</formula>
    </cfRule>
  </conditionalFormatting>
  <conditionalFormatting sqref="P440">
    <cfRule type="cellIs" dxfId="2853" priority="15" operator="lessThan">
      <formula>0</formula>
    </cfRule>
  </conditionalFormatting>
  <conditionalFormatting sqref="P440">
    <cfRule type="cellIs" dxfId="2852" priority="16" operator="lessThan">
      <formula>0</formula>
    </cfRule>
  </conditionalFormatting>
  <conditionalFormatting sqref="O443">
    <cfRule type="cellIs" dxfId="2851" priority="17" operator="lessThan">
      <formula>0</formula>
    </cfRule>
  </conditionalFormatting>
  <conditionalFormatting sqref="P471">
    <cfRule type="cellIs" dxfId="2850" priority="18" operator="lessThan">
      <formula>0</formula>
    </cfRule>
  </conditionalFormatting>
  <conditionalFormatting sqref="O488:O491">
    <cfRule type="cellIs" dxfId="2849" priority="19" operator="lessThan">
      <formula>0</formula>
    </cfRule>
  </conditionalFormatting>
  <conditionalFormatting sqref="O467:O470">
    <cfRule type="cellIs" dxfId="2848" priority="20" operator="lessThan">
      <formula>0</formula>
    </cfRule>
  </conditionalFormatting>
  <conditionalFormatting sqref="P333">
    <cfRule type="cellIs" dxfId="2847" priority="21" operator="lessThan">
      <formula>0</formula>
    </cfRule>
  </conditionalFormatting>
  <conditionalFormatting sqref="P492">
    <cfRule type="cellIs" dxfId="2846" priority="22" operator="lessThan">
      <formula>0</formula>
    </cfRule>
  </conditionalFormatting>
  <conditionalFormatting sqref="P448">
    <cfRule type="cellIs" dxfId="2845" priority="23" operator="lessThan">
      <formula>0</formula>
    </cfRule>
  </conditionalFormatting>
  <conditionalFormatting sqref="J320:N321 K318:N319">
    <cfRule type="cellIs" dxfId="2844" priority="24" operator="lessThan">
      <formula>0</formula>
    </cfRule>
  </conditionalFormatting>
  <conditionalFormatting sqref="O443:O447">
    <cfRule type="cellIs" dxfId="2843" priority="25" operator="lessThan">
      <formula>0</formula>
    </cfRule>
  </conditionalFormatting>
  <conditionalFormatting sqref="O436:O439">
    <cfRule type="cellIs" dxfId="2842" priority="26" operator="lessThan">
      <formula>0</formula>
    </cfRule>
  </conditionalFormatting>
  <conditionalFormatting sqref="P448">
    <cfRule type="cellIs" dxfId="2841" priority="27" operator="lessThan">
      <formula>0</formula>
    </cfRule>
  </conditionalFormatting>
  <conditionalFormatting sqref="P321">
    <cfRule type="cellIs" dxfId="2840" priority="28" operator="lessThan">
      <formula>0</formula>
    </cfRule>
  </conditionalFormatting>
  <conditionalFormatting sqref="P444:P447 B443">
    <cfRule type="cellIs" dxfId="2839" priority="29" operator="lessThan">
      <formula>0</formula>
    </cfRule>
  </conditionalFormatting>
  <conditionalFormatting sqref="O459:O462">
    <cfRule type="cellIs" dxfId="2838" priority="30" operator="lessThan">
      <formula>0</formula>
    </cfRule>
  </conditionalFormatting>
  <conditionalFormatting sqref="P459:P462 P464">
    <cfRule type="cellIs" dxfId="2837" priority="31" operator="lessThan">
      <formula>0</formula>
    </cfRule>
  </conditionalFormatting>
  <conditionalFormatting sqref="P463">
    <cfRule type="cellIs" dxfId="2836" priority="32" operator="lessThan">
      <formula>0</formula>
    </cfRule>
  </conditionalFormatting>
  <conditionalFormatting sqref="P406:P410">
    <cfRule type="cellIs" dxfId="2835" priority="33" operator="lessThan">
      <formula>0</formula>
    </cfRule>
  </conditionalFormatting>
  <conditionalFormatting sqref="P463">
    <cfRule type="cellIs" dxfId="2834" priority="34" operator="lessThan">
      <formula>0</formula>
    </cfRule>
  </conditionalFormatting>
  <conditionalFormatting sqref="J318">
    <cfRule type="cellIs" dxfId="2833" priority="35" operator="lessThan">
      <formula>0</formula>
    </cfRule>
  </conditionalFormatting>
  <conditionalFormatting sqref="O444:O447">
    <cfRule type="cellIs" dxfId="2832" priority="36" operator="lessThan">
      <formula>0</formula>
    </cfRule>
  </conditionalFormatting>
  <conditionalFormatting sqref="O316:P317 P318:P320">
    <cfRule type="cellIs" dxfId="2831" priority="37" operator="lessThan">
      <formula>0</formula>
    </cfRule>
  </conditionalFormatting>
  <conditionalFormatting sqref="B353">
    <cfRule type="cellIs" dxfId="2830" priority="38" operator="lessThan">
      <formula>0</formula>
    </cfRule>
  </conditionalFormatting>
  <conditionalFormatting sqref="B316">
    <cfRule type="cellIs" dxfId="2829" priority="39" operator="lessThan">
      <formula>0</formula>
    </cfRule>
  </conditionalFormatting>
  <conditionalFormatting sqref="O354:O356">
    <cfRule type="cellIs" dxfId="2828" priority="40" operator="lessThan">
      <formula>0</formula>
    </cfRule>
  </conditionalFormatting>
  <conditionalFormatting sqref="P357">
    <cfRule type="cellIs" dxfId="2827" priority="41" operator="lessThan">
      <formula>0</formula>
    </cfRule>
  </conditionalFormatting>
  <conditionalFormatting sqref="O316:O317">
    <cfRule type="cellIs" dxfId="2826" priority="42" operator="lessThan">
      <formula>0</formula>
    </cfRule>
  </conditionalFormatting>
  <conditionalFormatting sqref="O318:O321">
    <cfRule type="cellIs" dxfId="2825" priority="43" operator="lessThan">
      <formula>0</formula>
    </cfRule>
  </conditionalFormatting>
  <conditionalFormatting sqref="P517">
    <cfRule type="cellIs" dxfId="2824" priority="44" operator="lessThan">
      <formula>0</formula>
    </cfRule>
  </conditionalFormatting>
  <conditionalFormatting sqref="P322">
    <cfRule type="cellIs" dxfId="2823" priority="45" operator="lessThan">
      <formula>0</formula>
    </cfRule>
  </conditionalFormatting>
  <conditionalFormatting sqref="O347:P347 P348:P350">
    <cfRule type="cellIs" dxfId="2822" priority="46" operator="lessThan">
      <formula>0</formula>
    </cfRule>
  </conditionalFormatting>
  <conditionalFormatting sqref="O348:O350">
    <cfRule type="cellIs" dxfId="2821" priority="47" operator="lessThan">
      <formula>0</formula>
    </cfRule>
  </conditionalFormatting>
  <conditionalFormatting sqref="C324:J324">
    <cfRule type="cellIs" dxfId="2820" priority="48" operator="lessThan">
      <formula>0</formula>
    </cfRule>
  </conditionalFormatting>
  <conditionalFormatting sqref="H340">
    <cfRule type="cellIs" dxfId="2819" priority="49" operator="lessThan">
      <formula>0</formula>
    </cfRule>
  </conditionalFormatting>
  <conditionalFormatting sqref="P351">
    <cfRule type="cellIs" dxfId="2818" priority="50" operator="lessThan">
      <formula>0</formula>
    </cfRule>
  </conditionalFormatting>
  <conditionalFormatting sqref="B317">
    <cfRule type="cellIs" dxfId="2817" priority="51" operator="lessThan">
      <formula>0</formula>
    </cfRule>
  </conditionalFormatting>
  <conditionalFormatting sqref="J319">
    <cfRule type="cellIs" dxfId="2816" priority="52" operator="lessThan">
      <formula>0</formula>
    </cfRule>
  </conditionalFormatting>
  <conditionalFormatting sqref="O322">
    <cfRule type="cellIs" dxfId="2815" priority="53" operator="lessThan">
      <formula>0</formula>
    </cfRule>
  </conditionalFormatting>
  <conditionalFormatting sqref="O371">
    <cfRule type="cellIs" dxfId="2814" priority="54" operator="lessThan">
      <formula>0</formula>
    </cfRule>
  </conditionalFormatting>
  <conditionalFormatting sqref="P321">
    <cfRule type="cellIs" dxfId="2813" priority="55" operator="lessThan">
      <formula>0</formula>
    </cfRule>
  </conditionalFormatting>
  <conditionalFormatting sqref="O323:P323 P324:P326">
    <cfRule type="cellIs" dxfId="2812" priority="56" operator="lessThan">
      <formula>0</formula>
    </cfRule>
  </conditionalFormatting>
  <conditionalFormatting sqref="O323">
    <cfRule type="cellIs" dxfId="2811" priority="57" operator="lessThan">
      <formula>0</formula>
    </cfRule>
  </conditionalFormatting>
  <conditionalFormatting sqref="O324:O327">
    <cfRule type="cellIs" dxfId="2810" priority="58" operator="lessThan">
      <formula>0</formula>
    </cfRule>
  </conditionalFormatting>
  <conditionalFormatting sqref="I325 K325:N325 C326:M327 K324:M324">
    <cfRule type="cellIs" dxfId="2809" priority="59" operator="lessThan">
      <formula>0</formula>
    </cfRule>
  </conditionalFormatting>
  <conditionalFormatting sqref="B323">
    <cfRule type="cellIs" dxfId="2808" priority="60" operator="lessThan">
      <formula>0</formula>
    </cfRule>
  </conditionalFormatting>
  <conditionalFormatting sqref="I324">
    <cfRule type="cellIs" dxfId="2807" priority="61" operator="lessThan">
      <formula>0</formula>
    </cfRule>
  </conditionalFormatting>
  <conditionalFormatting sqref="P328">
    <cfRule type="cellIs" dxfId="2806" priority="62" operator="lessThan">
      <formula>0</formula>
    </cfRule>
  </conditionalFormatting>
  <conditionalFormatting sqref="C325:J325">
    <cfRule type="cellIs" dxfId="2805" priority="63" operator="lessThan">
      <formula>0</formula>
    </cfRule>
  </conditionalFormatting>
  <conditionalFormatting sqref="P327">
    <cfRule type="cellIs" dxfId="2804" priority="64" operator="lessThan">
      <formula>0</formula>
    </cfRule>
  </conditionalFormatting>
  <conditionalFormatting sqref="P327">
    <cfRule type="cellIs" dxfId="2803" priority="65" operator="lessThan">
      <formula>0</formula>
    </cfRule>
  </conditionalFormatting>
  <conditionalFormatting sqref="O329:P329 P330:P332">
    <cfRule type="cellIs" dxfId="2802" priority="66" operator="lessThan">
      <formula>0</formula>
    </cfRule>
  </conditionalFormatting>
  <conditionalFormatting sqref="O329">
    <cfRule type="cellIs" dxfId="2801" priority="67" operator="lessThan">
      <formula>0</formula>
    </cfRule>
  </conditionalFormatting>
  <conditionalFormatting sqref="J330">
    <cfRule type="cellIs" dxfId="2800" priority="68" operator="lessThan">
      <formula>0</formula>
    </cfRule>
  </conditionalFormatting>
  <conditionalFormatting sqref="K330:N331 J332:M333">
    <cfRule type="cellIs" dxfId="2799" priority="69" operator="lessThan">
      <formula>0</formula>
    </cfRule>
  </conditionalFormatting>
  <conditionalFormatting sqref="O336:O338">
    <cfRule type="cellIs" dxfId="2798" priority="70" operator="lessThan">
      <formula>0</formula>
    </cfRule>
  </conditionalFormatting>
  <conditionalFormatting sqref="P334">
    <cfRule type="cellIs" dxfId="2797" priority="71" operator="lessThan">
      <formula>0</formula>
    </cfRule>
  </conditionalFormatting>
  <conditionalFormatting sqref="B329">
    <cfRule type="cellIs" dxfId="2796" priority="72" operator="lessThan">
      <formula>0</formula>
    </cfRule>
  </conditionalFormatting>
  <conditionalFormatting sqref="O359">
    <cfRule type="cellIs" dxfId="2795" priority="73" operator="lessThan">
      <formula>0</formula>
    </cfRule>
  </conditionalFormatting>
  <conditionalFormatting sqref="J331">
    <cfRule type="cellIs" dxfId="2794" priority="74" operator="lessThan">
      <formula>0</formula>
    </cfRule>
  </conditionalFormatting>
  <conditionalFormatting sqref="P333">
    <cfRule type="cellIs" dxfId="2793" priority="75" operator="lessThan">
      <formula>0</formula>
    </cfRule>
  </conditionalFormatting>
  <conditionalFormatting sqref="O335">
    <cfRule type="cellIs" dxfId="2792" priority="76" operator="lessThan">
      <formula>0</formula>
    </cfRule>
  </conditionalFormatting>
  <conditionalFormatting sqref="P339">
    <cfRule type="cellIs" dxfId="2791" priority="77" operator="lessThan">
      <formula>0</formula>
    </cfRule>
  </conditionalFormatting>
  <conditionalFormatting sqref="I337 K336:N337 C338:N338 C339:M339">
    <cfRule type="cellIs" dxfId="2790" priority="78" operator="lessThan">
      <formula>0</formula>
    </cfRule>
  </conditionalFormatting>
  <conditionalFormatting sqref="I336">
    <cfRule type="cellIs" dxfId="2789" priority="79" operator="lessThan">
      <formula>0</formula>
    </cfRule>
  </conditionalFormatting>
  <conditionalFormatting sqref="C336:J336">
    <cfRule type="cellIs" dxfId="2788" priority="80" operator="lessThan">
      <formula>0</formula>
    </cfRule>
  </conditionalFormatting>
  <conditionalFormatting sqref="B335">
    <cfRule type="cellIs" dxfId="2787" priority="81" operator="lessThan">
      <formula>0</formula>
    </cfRule>
  </conditionalFormatting>
  <conditionalFormatting sqref="P340">
    <cfRule type="cellIs" dxfId="2786" priority="82" operator="lessThan">
      <formula>0</formula>
    </cfRule>
  </conditionalFormatting>
  <conditionalFormatting sqref="O365">
    <cfRule type="cellIs" dxfId="2785" priority="83" operator="lessThan">
      <formula>0</formula>
    </cfRule>
  </conditionalFormatting>
  <conditionalFormatting sqref="C337:J337">
    <cfRule type="cellIs" dxfId="2784" priority="84" operator="lessThan">
      <formula>0</formula>
    </cfRule>
  </conditionalFormatting>
  <conditionalFormatting sqref="P339">
    <cfRule type="cellIs" dxfId="2783" priority="85" operator="lessThan">
      <formula>0</formula>
    </cfRule>
  </conditionalFormatting>
  <conditionalFormatting sqref="O341:P341 P342:P344">
    <cfRule type="cellIs" dxfId="2782" priority="86" operator="lessThan">
      <formula>0</formula>
    </cfRule>
  </conditionalFormatting>
  <conditionalFormatting sqref="O341">
    <cfRule type="cellIs" dxfId="2781" priority="87" operator="lessThan">
      <formula>0</formula>
    </cfRule>
  </conditionalFormatting>
  <conditionalFormatting sqref="O342:O344">
    <cfRule type="cellIs" dxfId="2780" priority="88" operator="lessThan">
      <formula>0</formula>
    </cfRule>
  </conditionalFormatting>
  <conditionalFormatting sqref="B341">
    <cfRule type="cellIs" dxfId="2779" priority="89" operator="lessThan">
      <formula>0</formula>
    </cfRule>
  </conditionalFormatting>
  <conditionalFormatting sqref="P345">
    <cfRule type="cellIs" dxfId="2778" priority="90" operator="lessThan">
      <formula>0</formula>
    </cfRule>
  </conditionalFormatting>
  <conditionalFormatting sqref="P346">
    <cfRule type="cellIs" dxfId="2777" priority="91" operator="lessThan">
      <formula>0</formula>
    </cfRule>
  </conditionalFormatting>
  <conditionalFormatting sqref="P345">
    <cfRule type="cellIs" dxfId="2776" priority="92" operator="lessThan">
      <formula>0</formula>
    </cfRule>
  </conditionalFormatting>
  <conditionalFormatting sqref="C346:M346">
    <cfRule type="cellIs" dxfId="2775" priority="93" operator="lessThan">
      <formula>0</formula>
    </cfRule>
  </conditionalFormatting>
  <conditionalFormatting sqref="C340:M340">
    <cfRule type="cellIs" dxfId="2774" priority="94" operator="lessThan">
      <formula>0</formula>
    </cfRule>
  </conditionalFormatting>
  <conditionalFormatting sqref="B378">
    <cfRule type="cellIs" dxfId="2773" priority="95" operator="lessThan">
      <formula>0</formula>
    </cfRule>
  </conditionalFormatting>
  <conditionalFormatting sqref="P379:P381">
    <cfRule type="cellIs" dxfId="2772" priority="96" operator="lessThan">
      <formula>0</formula>
    </cfRule>
  </conditionalFormatting>
  <conditionalFormatting sqref="O335:P335 P336:P338">
    <cfRule type="cellIs" dxfId="2771" priority="97" operator="lessThan">
      <formula>0</formula>
    </cfRule>
  </conditionalFormatting>
  <conditionalFormatting sqref="H328">
    <cfRule type="cellIs" dxfId="2770" priority="98" operator="lessThan">
      <formula>0</formula>
    </cfRule>
  </conditionalFormatting>
  <conditionalFormatting sqref="O365:P365 P366:P368">
    <cfRule type="cellIs" dxfId="2769" priority="99" operator="lessThan">
      <formula>0</formula>
    </cfRule>
  </conditionalFormatting>
  <conditionalFormatting sqref="O366:O368">
    <cfRule type="cellIs" dxfId="2768" priority="100" operator="lessThan">
      <formula>0</formula>
    </cfRule>
  </conditionalFormatting>
  <conditionalFormatting sqref="P369">
    <cfRule type="cellIs" dxfId="2767" priority="101" operator="lessThan">
      <formula>0</formula>
    </cfRule>
  </conditionalFormatting>
  <conditionalFormatting sqref="P369">
    <cfRule type="cellIs" dxfId="2766" priority="102" operator="lessThan">
      <formula>0</formula>
    </cfRule>
  </conditionalFormatting>
  <conditionalFormatting sqref="B365">
    <cfRule type="cellIs" dxfId="2765" priority="103" operator="lessThan">
      <formula>0</formula>
    </cfRule>
  </conditionalFormatting>
  <conditionalFormatting sqref="O371:P371 P372:P374">
    <cfRule type="cellIs" dxfId="2764" priority="104" operator="lessThan">
      <formula>0</formula>
    </cfRule>
  </conditionalFormatting>
  <conditionalFormatting sqref="O372:O374">
    <cfRule type="cellIs" dxfId="2763" priority="105" operator="lessThan">
      <formula>0</formula>
    </cfRule>
  </conditionalFormatting>
  <conditionalFormatting sqref="O377">
    <cfRule type="cellIs" dxfId="2762" priority="106" operator="lessThan">
      <formula>0</formula>
    </cfRule>
  </conditionalFormatting>
  <conditionalFormatting sqref="O347">
    <cfRule type="cellIs" dxfId="2761" priority="107" operator="lessThan">
      <formula>0</formula>
    </cfRule>
  </conditionalFormatting>
  <conditionalFormatting sqref="P375">
    <cfRule type="cellIs" dxfId="2760" priority="108" operator="lessThan">
      <formula>0</formula>
    </cfRule>
  </conditionalFormatting>
  <conditionalFormatting sqref="P351">
    <cfRule type="cellIs" dxfId="2759" priority="109" operator="lessThan">
      <formula>0</formula>
    </cfRule>
  </conditionalFormatting>
  <conditionalFormatting sqref="P370">
    <cfRule type="cellIs" dxfId="2758" priority="110" operator="lessThan">
      <formula>0</formula>
    </cfRule>
  </conditionalFormatting>
  <conditionalFormatting sqref="O353:P353 P354:P356">
    <cfRule type="cellIs" dxfId="2757" priority="111" operator="lessThan">
      <formula>0</formula>
    </cfRule>
  </conditionalFormatting>
  <conditionalFormatting sqref="O353">
    <cfRule type="cellIs" dxfId="2756" priority="112" operator="lessThan">
      <formula>0</formula>
    </cfRule>
  </conditionalFormatting>
  <conditionalFormatting sqref="B371">
    <cfRule type="cellIs" dxfId="2755" priority="113" operator="lessThan">
      <formula>0</formula>
    </cfRule>
  </conditionalFormatting>
  <conditionalFormatting sqref="P358">
    <cfRule type="cellIs" dxfId="2754" priority="114" operator="lessThan">
      <formula>0</formula>
    </cfRule>
  </conditionalFormatting>
  <conditionalFormatting sqref="P357">
    <cfRule type="cellIs" dxfId="2753" priority="115" operator="lessThan">
      <formula>0</formula>
    </cfRule>
  </conditionalFormatting>
  <conditionalFormatting sqref="H327">
    <cfRule type="cellIs" dxfId="2752" priority="116" operator="lessThan">
      <formula>0</formula>
    </cfRule>
  </conditionalFormatting>
  <conditionalFormatting sqref="P375">
    <cfRule type="cellIs" dxfId="2751" priority="117" operator="lessThan">
      <formula>0</formula>
    </cfRule>
  </conditionalFormatting>
  <conditionalFormatting sqref="P382">
    <cfRule type="cellIs" dxfId="2750" priority="118" operator="lessThan">
      <formula>0</formula>
    </cfRule>
  </conditionalFormatting>
  <conditionalFormatting sqref="P376:P377">
    <cfRule type="cellIs" dxfId="2749" priority="119" operator="lessThan">
      <formula>0</formula>
    </cfRule>
  </conditionalFormatting>
  <conditionalFormatting sqref="B377">
    <cfRule type="cellIs" dxfId="2748" priority="120" operator="lessThan">
      <formula>0</formula>
    </cfRule>
  </conditionalFormatting>
  <conditionalFormatting sqref="J515:N516 K513:N513 K514:M514">
    <cfRule type="cellIs" dxfId="2747" priority="121" operator="lessThan">
      <formula>0</formula>
    </cfRule>
  </conditionalFormatting>
  <conditionalFormatting sqref="O360:O362">
    <cfRule type="cellIs" dxfId="2746" priority="122" operator="lessThan">
      <formula>0</formula>
    </cfRule>
  </conditionalFormatting>
  <conditionalFormatting sqref="J334:M334">
    <cfRule type="cellIs" dxfId="2745" priority="123" operator="lessThan">
      <formula>0</formula>
    </cfRule>
  </conditionalFormatting>
  <conditionalFormatting sqref="C328:M328">
    <cfRule type="cellIs" dxfId="2744" priority="124" operator="lessThan">
      <formula>0</formula>
    </cfRule>
  </conditionalFormatting>
  <conditionalFormatting sqref="J322:N322">
    <cfRule type="cellIs" dxfId="2743" priority="125" operator="lessThan">
      <formula>0</formula>
    </cfRule>
  </conditionalFormatting>
  <conditionalFormatting sqref="B347">
    <cfRule type="cellIs" dxfId="2742" priority="126" operator="lessThan">
      <formula>0</formula>
    </cfRule>
  </conditionalFormatting>
  <conditionalFormatting sqref="B352">
    <cfRule type="cellIs" dxfId="2741" priority="127" operator="lessThan">
      <formula>0</formula>
    </cfRule>
  </conditionalFormatting>
  <conditionalFormatting sqref="P363">
    <cfRule type="cellIs" dxfId="2740" priority="128" operator="lessThan">
      <formula>0</formula>
    </cfRule>
  </conditionalFormatting>
  <conditionalFormatting sqref="J513:N513 J515:N516 J514:M514">
    <cfRule type="cellIs" dxfId="2739" priority="129" operator="lessThan">
      <formula>0</formula>
    </cfRule>
  </conditionalFormatting>
  <conditionalFormatting sqref="P513:P515">
    <cfRule type="cellIs" dxfId="2738" priority="130" operator="lessThan">
      <formula>0</formula>
    </cfRule>
  </conditionalFormatting>
  <conditionalFormatting sqref="O359:P359 P360:P362">
    <cfRule type="cellIs" dxfId="2737" priority="131" operator="lessThan">
      <formula>0</formula>
    </cfRule>
  </conditionalFormatting>
  <conditionalFormatting sqref="P364">
    <cfRule type="cellIs" dxfId="2736" priority="132" operator="lessThan">
      <formula>0</formula>
    </cfRule>
  </conditionalFormatting>
  <conditionalFormatting sqref="P363">
    <cfRule type="cellIs" dxfId="2735" priority="133" operator="lessThan">
      <formula>0</formula>
    </cfRule>
  </conditionalFormatting>
  <conditionalFormatting sqref="H545:H548">
    <cfRule type="cellIs" dxfId="2734" priority="134" operator="lessThan">
      <formula>0</formula>
    </cfRule>
  </conditionalFormatting>
  <conditionalFormatting sqref="P516">
    <cfRule type="cellIs" dxfId="2733" priority="135" operator="lessThan">
      <formula>0</formula>
    </cfRule>
  </conditionalFormatting>
  <conditionalFormatting sqref="H541:H543">
    <cfRule type="cellIs" dxfId="2732" priority="136" operator="lessThan">
      <formula>0</formula>
    </cfRule>
  </conditionalFormatting>
  <conditionalFormatting sqref="J514">
    <cfRule type="cellIs" dxfId="2731" priority="137" operator="lessThan">
      <formula>0</formula>
    </cfRule>
  </conditionalFormatting>
  <conditionalFormatting sqref="O513:O516">
    <cfRule type="cellIs" dxfId="2730" priority="138" operator="lessThan">
      <formula>0</formula>
    </cfRule>
  </conditionalFormatting>
  <conditionalFormatting sqref="P543">
    <cfRule type="cellIs" dxfId="2729" priority="139" operator="lessThan">
      <formula>0</formula>
    </cfRule>
  </conditionalFormatting>
  <conditionalFormatting sqref="P516">
    <cfRule type="cellIs" dxfId="2728" priority="140" operator="lessThan">
      <formula>0</formula>
    </cfRule>
  </conditionalFormatting>
  <conditionalFormatting sqref="H346">
    <cfRule type="cellIs" dxfId="2727" priority="141" operator="lessThan">
      <formula>0</formula>
    </cfRule>
  </conditionalFormatting>
  <conditionalFormatting sqref="H339">
    <cfRule type="cellIs" dxfId="2726" priority="142" operator="lessThan">
      <formula>0</formula>
    </cfRule>
  </conditionalFormatting>
  <conditionalFormatting sqref="I551 K550:N551 C552:N553">
    <cfRule type="cellIs" dxfId="2725" priority="143" operator="lessThan">
      <formula>0</formula>
    </cfRule>
  </conditionalFormatting>
  <conditionalFormatting sqref="O550:O553">
    <cfRule type="cellIs" dxfId="2724" priority="144" operator="lessThan">
      <formula>0</formula>
    </cfRule>
  </conditionalFormatting>
  <conditionalFormatting sqref="P385:P387">
    <cfRule type="cellIs" dxfId="2723" priority="145" operator="lessThan">
      <formula>0</formula>
    </cfRule>
  </conditionalFormatting>
  <conditionalFormatting sqref="O379:O381">
    <cfRule type="cellIs" dxfId="2722" priority="146" operator="lessThan">
      <formula>0</formula>
    </cfRule>
  </conditionalFormatting>
  <conditionalFormatting sqref="B544">
    <cfRule type="cellIs" dxfId="2721" priority="147" operator="lessThan">
      <formula>0</formula>
    </cfRule>
  </conditionalFormatting>
  <conditionalFormatting sqref="P550:P552">
    <cfRule type="cellIs" dxfId="2720" priority="148" operator="lessThan">
      <formula>0</formula>
    </cfRule>
  </conditionalFormatting>
  <conditionalFormatting sqref="P383">
    <cfRule type="cellIs" dxfId="2719" priority="149" operator="lessThan">
      <formula>0</formula>
    </cfRule>
  </conditionalFormatting>
  <conditionalFormatting sqref="J499:N499 K497:N498 J500:M500">
    <cfRule type="cellIs" dxfId="2718" priority="150" operator="lessThan">
      <formula>0</formula>
    </cfRule>
  </conditionalFormatting>
  <conditionalFormatting sqref="H545">
    <cfRule type="cellIs" dxfId="2717" priority="151" operator="lessThan">
      <formula>0</formula>
    </cfRule>
  </conditionalFormatting>
  <conditionalFormatting sqref="J497:N499 J500:M500">
    <cfRule type="cellIs" dxfId="2716" priority="152" operator="lessThan">
      <formula>0</formula>
    </cfRule>
  </conditionalFormatting>
  <conditionalFormatting sqref="C550:N553">
    <cfRule type="cellIs" dxfId="2715" priority="153" operator="lessThan">
      <formula>0</formula>
    </cfRule>
  </conditionalFormatting>
  <conditionalFormatting sqref="B549">
    <cfRule type="cellIs" dxfId="2714" priority="154" operator="lessThan">
      <formula>0</formula>
    </cfRule>
  </conditionalFormatting>
  <conditionalFormatting sqref="O385:O387">
    <cfRule type="cellIs" dxfId="2713" priority="155" operator="lessThan">
      <formula>0</formula>
    </cfRule>
  </conditionalFormatting>
  <conditionalFormatting sqref="P388">
    <cfRule type="cellIs" dxfId="2712" priority="156" operator="lessThan">
      <formula>0</formula>
    </cfRule>
  </conditionalFormatting>
  <conditionalFormatting sqref="P501">
    <cfRule type="cellIs" dxfId="2711" priority="157" operator="lessThan">
      <formula>0</formula>
    </cfRule>
  </conditionalFormatting>
  <conditionalFormatting sqref="P382">
    <cfRule type="cellIs" dxfId="2710" priority="158" operator="lessThan">
      <formula>0</formula>
    </cfRule>
  </conditionalFormatting>
  <conditionalFormatting sqref="P500">
    <cfRule type="cellIs" dxfId="2709" priority="159" operator="lessThan">
      <formula>0</formula>
    </cfRule>
  </conditionalFormatting>
  <conditionalFormatting sqref="P388">
    <cfRule type="cellIs" dxfId="2708" priority="160" operator="lessThan">
      <formula>0</formula>
    </cfRule>
  </conditionalFormatting>
  <conditionalFormatting sqref="C319:I319">
    <cfRule type="cellIs" dxfId="2707" priority="161" operator="lessThan">
      <formula>0</formula>
    </cfRule>
  </conditionalFormatting>
  <conditionalFormatting sqref="B384">
    <cfRule type="cellIs" dxfId="2706" priority="162" operator="lessThan">
      <formula>0</formula>
    </cfRule>
  </conditionalFormatting>
  <conditionalFormatting sqref="C331:I331">
    <cfRule type="cellIs" dxfId="2705" priority="163" operator="lessThan">
      <formula>0</formula>
    </cfRule>
  </conditionalFormatting>
  <conditionalFormatting sqref="P497:P499">
    <cfRule type="cellIs" dxfId="2704" priority="164" operator="lessThan">
      <formula>0</formula>
    </cfRule>
  </conditionalFormatting>
  <conditionalFormatting sqref="P500">
    <cfRule type="cellIs" dxfId="2703" priority="165" operator="lessThan">
      <formula>0</formula>
    </cfRule>
  </conditionalFormatting>
  <conditionalFormatting sqref="H550">
    <cfRule type="cellIs" dxfId="2702" priority="166" operator="lessThan">
      <formula>0</formula>
    </cfRule>
  </conditionalFormatting>
  <conditionalFormatting sqref="B496">
    <cfRule type="cellIs" dxfId="2701" priority="167" operator="lessThan">
      <formula>0</formula>
    </cfRule>
  </conditionalFormatting>
  <conditionalFormatting sqref="O497:O499">
    <cfRule type="cellIs" dxfId="2700" priority="168" operator="lessThan">
      <formula>0</formula>
    </cfRule>
  </conditionalFormatting>
  <conditionalFormatting sqref="J498">
    <cfRule type="cellIs" dxfId="2699" priority="169" operator="lessThan">
      <formula>0</formula>
    </cfRule>
  </conditionalFormatting>
  <conditionalFormatting sqref="C318:I318">
    <cfRule type="cellIs" dxfId="2698" priority="170" operator="lessThan">
      <formula>0</formula>
    </cfRule>
  </conditionalFormatting>
  <conditionalFormatting sqref="C330:I330">
    <cfRule type="cellIs" dxfId="2697" priority="171" operator="lessThan">
      <formula>0</formula>
    </cfRule>
  </conditionalFormatting>
  <conditionalFormatting sqref="O540:O543">
    <cfRule type="cellIs" dxfId="2696" priority="172" operator="lessThan">
      <formula>0</formula>
    </cfRule>
  </conditionalFormatting>
  <conditionalFormatting sqref="P553">
    <cfRule type="cellIs" dxfId="2695" priority="173" operator="lessThan">
      <formula>0</formula>
    </cfRule>
  </conditionalFormatting>
  <conditionalFormatting sqref="I550">
    <cfRule type="cellIs" dxfId="2694" priority="174" operator="lessThan">
      <formula>0</formula>
    </cfRule>
  </conditionalFormatting>
  <conditionalFormatting sqref="C540:N543">
    <cfRule type="cellIs" dxfId="2693" priority="175" operator="lessThan">
      <formula>0</formula>
    </cfRule>
  </conditionalFormatting>
  <conditionalFormatting sqref="I540">
    <cfRule type="cellIs" dxfId="2692" priority="176" operator="lessThan">
      <formula>0</formula>
    </cfRule>
  </conditionalFormatting>
  <conditionalFormatting sqref="P543">
    <cfRule type="cellIs" dxfId="2691" priority="177" operator="lessThan">
      <formula>0</formula>
    </cfRule>
  </conditionalFormatting>
  <conditionalFormatting sqref="H540">
    <cfRule type="cellIs" dxfId="2690" priority="178" operator="lessThan">
      <formula>0</formula>
    </cfRule>
  </conditionalFormatting>
  <conditionalFormatting sqref="H540:H543">
    <cfRule type="cellIs" dxfId="2689" priority="179" operator="lessThan">
      <formula>0</formula>
    </cfRule>
  </conditionalFormatting>
  <conditionalFormatting sqref="C541:J541">
    <cfRule type="cellIs" dxfId="2688" priority="180" operator="lessThan">
      <formula>0</formula>
    </cfRule>
  </conditionalFormatting>
  <conditionalFormatting sqref="I541 K540:N541 C542:N543">
    <cfRule type="cellIs" dxfId="2687" priority="181" operator="lessThan">
      <formula>0</formula>
    </cfRule>
  </conditionalFormatting>
  <conditionalFormatting sqref="P540:P542">
    <cfRule type="cellIs" dxfId="2686" priority="182" operator="lessThan">
      <formula>0</formula>
    </cfRule>
  </conditionalFormatting>
  <conditionalFormatting sqref="B539">
    <cfRule type="cellIs" dxfId="2685" priority="183" operator="lessThan">
      <formula>0</formula>
    </cfRule>
  </conditionalFormatting>
  <conditionalFormatting sqref="P548">
    <cfRule type="cellIs" dxfId="2684" priority="184" operator="lessThan">
      <formula>0</formula>
    </cfRule>
  </conditionalFormatting>
  <conditionalFormatting sqref="I545">
    <cfRule type="cellIs" dxfId="2683" priority="185" operator="lessThan">
      <formula>0</formula>
    </cfRule>
  </conditionalFormatting>
  <conditionalFormatting sqref="C545:N548">
    <cfRule type="cellIs" dxfId="2682" priority="186" operator="lessThan">
      <formula>0</formula>
    </cfRule>
  </conditionalFormatting>
  <conditionalFormatting sqref="P548">
    <cfRule type="cellIs" dxfId="2681" priority="187" operator="lessThan">
      <formula>0</formula>
    </cfRule>
  </conditionalFormatting>
  <conditionalFormatting sqref="O545:O548">
    <cfRule type="cellIs" dxfId="2680" priority="188" operator="lessThan">
      <formula>0</formula>
    </cfRule>
  </conditionalFormatting>
  <conditionalFormatting sqref="C546:J546">
    <cfRule type="cellIs" dxfId="2679" priority="189" operator="lessThan">
      <formula>0</formula>
    </cfRule>
  </conditionalFormatting>
  <conditionalFormatting sqref="H546:H548">
    <cfRule type="cellIs" dxfId="2678" priority="190" operator="lessThan">
      <formula>0</formula>
    </cfRule>
  </conditionalFormatting>
  <conditionalFormatting sqref="I546 K545:N546 C547:N548">
    <cfRule type="cellIs" dxfId="2677" priority="191" operator="lessThan">
      <formula>0</formula>
    </cfRule>
  </conditionalFormatting>
  <conditionalFormatting sqref="P545:P547">
    <cfRule type="cellIs" dxfId="2676" priority="192" operator="lessThan">
      <formula>0</formula>
    </cfRule>
  </conditionalFormatting>
  <conditionalFormatting sqref="P553">
    <cfRule type="cellIs" dxfId="2675" priority="193" operator="lessThan">
      <formula>0</formula>
    </cfRule>
  </conditionalFormatting>
  <conditionalFormatting sqref="H550:H553">
    <cfRule type="cellIs" dxfId="2674" priority="194" operator="lessThan">
      <formula>0</formula>
    </cfRule>
  </conditionalFormatting>
  <conditionalFormatting sqref="C551:J551">
    <cfRule type="cellIs" dxfId="2673" priority="195" operator="lessThan">
      <formula>0</formula>
    </cfRule>
  </conditionalFormatting>
  <conditionalFormatting sqref="H551:H553">
    <cfRule type="cellIs" dxfId="2672" priority="196" operator="lessThan">
      <formula>0</formula>
    </cfRule>
  </conditionalFormatting>
  <conditionalFormatting sqref="C320:I321">
    <cfRule type="cellIs" dxfId="2671" priority="197" operator="lessThan">
      <formula>0</formula>
    </cfRule>
  </conditionalFormatting>
  <conditionalFormatting sqref="O426:P426">
    <cfRule type="cellIs" dxfId="2670" priority="198" operator="lessThan">
      <formula>0</formula>
    </cfRule>
  </conditionalFormatting>
  <conditionalFormatting sqref="O419:O422">
    <cfRule type="cellIs" dxfId="2669" priority="199" operator="lessThan">
      <formula>0</formula>
    </cfRule>
  </conditionalFormatting>
  <conditionalFormatting sqref="P525:P527">
    <cfRule type="cellIs" dxfId="2668" priority="200" operator="lessThan">
      <formula>0</formula>
    </cfRule>
  </conditionalFormatting>
  <conditionalFormatting sqref="B418">
    <cfRule type="cellIs" dxfId="2667" priority="201" operator="lessThan">
      <formula>0</formula>
    </cfRule>
  </conditionalFormatting>
  <conditionalFormatting sqref="O530:O533">
    <cfRule type="cellIs" dxfId="2666" priority="202" operator="lessThan">
      <formula>0</formula>
    </cfRule>
  </conditionalFormatting>
  <conditionalFormatting sqref="C322:I322">
    <cfRule type="cellIs" dxfId="2665" priority="203" operator="lessThan">
      <formula>0</formula>
    </cfRule>
  </conditionalFormatting>
  <conditionalFormatting sqref="C332:I333">
    <cfRule type="cellIs" dxfId="2664" priority="204" operator="lessThan">
      <formula>0</formula>
    </cfRule>
  </conditionalFormatting>
  <conditionalFormatting sqref="C334:I334">
    <cfRule type="cellIs" dxfId="2663" priority="205" operator="lessThan">
      <formula>0</formula>
    </cfRule>
  </conditionalFormatting>
  <conditionalFormatting sqref="C497:I500">
    <cfRule type="cellIs" dxfId="2662" priority="206" operator="lessThan">
      <formula>0</formula>
    </cfRule>
  </conditionalFormatting>
  <conditionalFormatting sqref="C498:I498">
    <cfRule type="cellIs" dxfId="2661" priority="207" operator="lessThan">
      <formula>0</formula>
    </cfRule>
  </conditionalFormatting>
  <conditionalFormatting sqref="C499:I500">
    <cfRule type="cellIs" dxfId="2660" priority="208" operator="lessThan">
      <formula>0</formula>
    </cfRule>
  </conditionalFormatting>
  <conditionalFormatting sqref="P455">
    <cfRule type="cellIs" dxfId="2659" priority="209" operator="lessThan">
      <formula>0</formula>
    </cfRule>
  </conditionalFormatting>
  <conditionalFormatting sqref="P455">
    <cfRule type="cellIs" dxfId="2658" priority="210" operator="lessThan">
      <formula>0</formula>
    </cfRule>
  </conditionalFormatting>
  <conditionalFormatting sqref="C513:I516">
    <cfRule type="cellIs" dxfId="2657" priority="211" operator="lessThan">
      <formula>0</formula>
    </cfRule>
  </conditionalFormatting>
  <conditionalFormatting sqref="C514:I514">
    <cfRule type="cellIs" dxfId="2656" priority="212" operator="lessThan">
      <formula>0</formula>
    </cfRule>
  </conditionalFormatting>
  <conditionalFormatting sqref="C515:I516">
    <cfRule type="cellIs" dxfId="2655" priority="213" operator="lessThan">
      <formula>0</formula>
    </cfRule>
  </conditionalFormatting>
  <conditionalFormatting sqref="C392:C395">
    <cfRule type="cellIs" dxfId="2654" priority="214" operator="lessThan">
      <formula>0</formula>
    </cfRule>
  </conditionalFormatting>
  <conditionalFormatting sqref="O406:O409">
    <cfRule type="cellIs" dxfId="2653" priority="215" operator="lessThan">
      <formula>0</formula>
    </cfRule>
  </conditionalFormatting>
  <conditionalFormatting sqref="P427:P430">
    <cfRule type="cellIs" dxfId="2652" priority="216" operator="lessThan">
      <formula>0</formula>
    </cfRule>
  </conditionalFormatting>
  <conditionalFormatting sqref="P431:P432">
    <cfRule type="cellIs" dxfId="2651" priority="217" operator="lessThan">
      <formula>0</formula>
    </cfRule>
  </conditionalFormatting>
  <conditionalFormatting sqref="P432">
    <cfRule type="cellIs" dxfId="2650" priority="218" operator="lessThan">
      <formula>0</formula>
    </cfRule>
  </conditionalFormatting>
  <conditionalFormatting sqref="P431">
    <cfRule type="cellIs" dxfId="2649" priority="219" operator="lessThan">
      <formula>0</formula>
    </cfRule>
  </conditionalFormatting>
  <conditionalFormatting sqref="O427:O430">
    <cfRule type="cellIs" dxfId="2648" priority="220" operator="lessThan">
      <formula>0</formula>
    </cfRule>
  </conditionalFormatting>
  <conditionalFormatting sqref="B426">
    <cfRule type="cellIs" dxfId="2647" priority="221" operator="lessThan">
      <formula>0</formula>
    </cfRule>
  </conditionalFormatting>
  <conditionalFormatting sqref="C525:N528">
    <cfRule type="cellIs" dxfId="2646" priority="222" operator="lessThan">
      <formula>0</formula>
    </cfRule>
  </conditionalFormatting>
  <conditionalFormatting sqref="P528">
    <cfRule type="cellIs" dxfId="2645" priority="223" operator="lessThan">
      <formula>0</formula>
    </cfRule>
  </conditionalFormatting>
  <conditionalFormatting sqref="O451:O454">
    <cfRule type="cellIs" dxfId="2644" priority="224" operator="lessThan">
      <formula>0</formula>
    </cfRule>
  </conditionalFormatting>
  <conditionalFormatting sqref="H525:H528">
    <cfRule type="cellIs" dxfId="2643" priority="225" operator="lessThan">
      <formula>0</formula>
    </cfRule>
  </conditionalFormatting>
  <conditionalFormatting sqref="P424">
    <cfRule type="cellIs" dxfId="2642" priority="226" operator="lessThan">
      <formula>0</formula>
    </cfRule>
  </conditionalFormatting>
  <conditionalFormatting sqref="P451:P454 P456 P458:P464">
    <cfRule type="cellIs" dxfId="2641" priority="227" operator="lessThan">
      <formula>0</formula>
    </cfRule>
  </conditionalFormatting>
  <conditionalFormatting sqref="O450">
    <cfRule type="cellIs" dxfId="2640" priority="228" operator="lessThan">
      <formula>0</formula>
    </cfRule>
  </conditionalFormatting>
  <conditionalFormatting sqref="O458:O462">
    <cfRule type="cellIs" dxfId="2639" priority="229" operator="lessThan">
      <formula>0</formula>
    </cfRule>
  </conditionalFormatting>
  <conditionalFormatting sqref="P474:P477 P479">
    <cfRule type="cellIs" dxfId="2638" priority="230" operator="lessThan">
      <formula>0</formula>
    </cfRule>
  </conditionalFormatting>
  <conditionalFormatting sqref="B450">
    <cfRule type="cellIs" dxfId="2637" priority="231" operator="lessThan">
      <formula>0</formula>
    </cfRule>
  </conditionalFormatting>
  <conditionalFormatting sqref="O473">
    <cfRule type="cellIs" dxfId="2636" priority="232" operator="lessThan">
      <formula>0</formula>
    </cfRule>
  </conditionalFormatting>
  <conditionalFormatting sqref="P478">
    <cfRule type="cellIs" dxfId="2635" priority="233" operator="lessThan">
      <formula>0</formula>
    </cfRule>
  </conditionalFormatting>
  <conditionalFormatting sqref="P478">
    <cfRule type="cellIs" dxfId="2634" priority="234" operator="lessThan">
      <formula>0</formula>
    </cfRule>
  </conditionalFormatting>
  <conditionalFormatting sqref="O474:O477">
    <cfRule type="cellIs" dxfId="2633" priority="235" operator="lessThan">
      <formula>0</formula>
    </cfRule>
  </conditionalFormatting>
  <conditionalFormatting sqref="P486 P481:P484">
    <cfRule type="cellIs" dxfId="2632" priority="236" operator="lessThan">
      <formula>0</formula>
    </cfRule>
  </conditionalFormatting>
  <conditionalFormatting sqref="P485">
    <cfRule type="cellIs" dxfId="2631" priority="237" operator="lessThan">
      <formula>0</formula>
    </cfRule>
  </conditionalFormatting>
  <conditionalFormatting sqref="B473">
    <cfRule type="cellIs" dxfId="2630" priority="238" operator="lessThan">
      <formula>0</formula>
    </cfRule>
  </conditionalFormatting>
  <conditionalFormatting sqref="O480">
    <cfRule type="cellIs" dxfId="2629" priority="239" operator="lessThan">
      <formula>0</formula>
    </cfRule>
  </conditionalFormatting>
  <conditionalFormatting sqref="O481:O484">
    <cfRule type="cellIs" dxfId="2628" priority="240" operator="lessThan">
      <formula>0</formula>
    </cfRule>
  </conditionalFormatting>
  <conditionalFormatting sqref="P485">
    <cfRule type="cellIs" dxfId="2627" priority="241" operator="lessThan">
      <formula>0</formula>
    </cfRule>
  </conditionalFormatting>
  <conditionalFormatting sqref="O519:O521 O523">
    <cfRule type="cellIs" dxfId="2626" priority="242" operator="lessThan">
      <formula>0</formula>
    </cfRule>
  </conditionalFormatting>
  <conditionalFormatting sqref="P519:P521">
    <cfRule type="cellIs" dxfId="2625" priority="243" operator="lessThan">
      <formula>0</formula>
    </cfRule>
  </conditionalFormatting>
  <conditionalFormatting sqref="C521:I521">
    <cfRule type="cellIs" dxfId="2624" priority="244" operator="lessThan">
      <formula>0</formula>
    </cfRule>
  </conditionalFormatting>
  <conditionalFormatting sqref="C519:I521">
    <cfRule type="cellIs" dxfId="2623" priority="245" operator="lessThan">
      <formula>0</formula>
    </cfRule>
  </conditionalFormatting>
  <conditionalFormatting sqref="B518">
    <cfRule type="cellIs" dxfId="2622" priority="246" operator="lessThan">
      <formula>0</formula>
    </cfRule>
  </conditionalFormatting>
  <conditionalFormatting sqref="J519:N521">
    <cfRule type="cellIs" dxfId="2621" priority="247" operator="lessThan">
      <formula>0</formula>
    </cfRule>
  </conditionalFormatting>
  <conditionalFormatting sqref="O525:O528">
    <cfRule type="cellIs" dxfId="2620" priority="248" operator="lessThan">
      <formula>0</formula>
    </cfRule>
  </conditionalFormatting>
  <conditionalFormatting sqref="P522:P523">
    <cfRule type="cellIs" dxfId="2619" priority="249" operator="lessThan">
      <formula>0</formula>
    </cfRule>
  </conditionalFormatting>
  <conditionalFormatting sqref="C530:N533">
    <cfRule type="cellIs" dxfId="2618" priority="250" operator="lessThan">
      <formula>0</formula>
    </cfRule>
  </conditionalFormatting>
  <conditionalFormatting sqref="P522:P523">
    <cfRule type="cellIs" dxfId="2617" priority="251" operator="lessThan">
      <formula>0</formula>
    </cfRule>
  </conditionalFormatting>
  <conditionalFormatting sqref="J520">
    <cfRule type="cellIs" dxfId="2616" priority="252" operator="lessThan">
      <formula>0</formula>
    </cfRule>
  </conditionalFormatting>
  <conditionalFormatting sqref="J521:N521 K519:N520">
    <cfRule type="cellIs" dxfId="2615" priority="253" operator="lessThan">
      <formula>0</formula>
    </cfRule>
  </conditionalFormatting>
  <conditionalFormatting sqref="I526 K525:N526 C527:N528">
    <cfRule type="cellIs" dxfId="2614" priority="254" operator="lessThan">
      <formula>0</formula>
    </cfRule>
  </conditionalFormatting>
  <conditionalFormatting sqref="P530:P532">
    <cfRule type="cellIs" dxfId="2613" priority="255" operator="lessThan">
      <formula>0</formula>
    </cfRule>
  </conditionalFormatting>
  <conditionalFormatting sqref="H531:H533">
    <cfRule type="cellIs" dxfId="2612" priority="256" operator="lessThan">
      <formula>0</formula>
    </cfRule>
  </conditionalFormatting>
  <conditionalFormatting sqref="C520:I520">
    <cfRule type="cellIs" dxfId="2611" priority="257" operator="lessThan">
      <formula>0</formula>
    </cfRule>
  </conditionalFormatting>
  <conditionalFormatting sqref="P533">
    <cfRule type="cellIs" dxfId="2610" priority="258" operator="lessThan">
      <formula>0</formula>
    </cfRule>
  </conditionalFormatting>
  <conditionalFormatting sqref="I530">
    <cfRule type="cellIs" dxfId="2609" priority="259" operator="lessThan">
      <formula>0</formula>
    </cfRule>
  </conditionalFormatting>
  <conditionalFormatting sqref="C531:J531">
    <cfRule type="cellIs" dxfId="2608" priority="260" operator="lessThan">
      <formula>0</formula>
    </cfRule>
  </conditionalFormatting>
  <conditionalFormatting sqref="P533">
    <cfRule type="cellIs" dxfId="2607" priority="261" operator="lessThan">
      <formula>0</formula>
    </cfRule>
  </conditionalFormatting>
  <conditionalFormatting sqref="H530">
    <cfRule type="cellIs" dxfId="2606" priority="262" operator="lessThan">
      <formula>0</formula>
    </cfRule>
  </conditionalFormatting>
  <conditionalFormatting sqref="H530:H533">
    <cfRule type="cellIs" dxfId="2605" priority="263" operator="lessThan">
      <formula>0</formula>
    </cfRule>
  </conditionalFormatting>
  <conditionalFormatting sqref="B529">
    <cfRule type="cellIs" dxfId="2604" priority="264" operator="lessThan">
      <formula>0</formula>
    </cfRule>
  </conditionalFormatting>
  <conditionalFormatting sqref="H525">
    <cfRule type="cellIs" dxfId="2603" priority="265" operator="lessThan">
      <formula>0</formula>
    </cfRule>
  </conditionalFormatting>
  <conditionalFormatting sqref="I531 K530:N531 C532:N533">
    <cfRule type="cellIs" dxfId="2602" priority="266" operator="lessThan">
      <formula>0</formula>
    </cfRule>
  </conditionalFormatting>
  <conditionalFormatting sqref="H526:H528">
    <cfRule type="cellIs" dxfId="2601" priority="267" operator="lessThan">
      <formula>0</formula>
    </cfRule>
  </conditionalFormatting>
  <conditionalFormatting sqref="P528">
    <cfRule type="cellIs" dxfId="2600" priority="268" operator="lessThan">
      <formula>0</formula>
    </cfRule>
  </conditionalFormatting>
  <conditionalFormatting sqref="I525">
    <cfRule type="cellIs" dxfId="2599" priority="269" operator="lessThan">
      <formula>0</formula>
    </cfRule>
  </conditionalFormatting>
  <conditionalFormatting sqref="H536:H538">
    <cfRule type="cellIs" dxfId="2598" priority="270" operator="lessThan">
      <formula>0</formula>
    </cfRule>
  </conditionalFormatting>
  <conditionalFormatting sqref="C526:J526">
    <cfRule type="cellIs" dxfId="2597" priority="271" operator="lessThan">
      <formula>0</formula>
    </cfRule>
  </conditionalFormatting>
  <conditionalFormatting sqref="B524">
    <cfRule type="cellIs" dxfId="2596" priority="272" operator="lessThan">
      <formula>0</formula>
    </cfRule>
  </conditionalFormatting>
  <conditionalFormatting sqref="P535:P537">
    <cfRule type="cellIs" dxfId="2595" priority="273" operator="lessThan">
      <formula>0</formula>
    </cfRule>
  </conditionalFormatting>
  <conditionalFormatting sqref="B534">
    <cfRule type="cellIs" dxfId="2594" priority="274" operator="lessThan">
      <formula>0</formula>
    </cfRule>
  </conditionalFormatting>
  <conditionalFormatting sqref="H535">
    <cfRule type="cellIs" dxfId="2593" priority="275" operator="lessThan">
      <formula>0</formula>
    </cfRule>
  </conditionalFormatting>
  <conditionalFormatting sqref="O535:O537">
    <cfRule type="cellIs" dxfId="2592" priority="276" operator="lessThan">
      <formula>0</formula>
    </cfRule>
  </conditionalFormatting>
  <conditionalFormatting sqref="P538">
    <cfRule type="cellIs" dxfId="2591" priority="277" operator="lessThan">
      <formula>0</formula>
    </cfRule>
  </conditionalFormatting>
  <conditionalFormatting sqref="I535">
    <cfRule type="cellIs" dxfId="2590" priority="278" operator="lessThan">
      <formula>0</formula>
    </cfRule>
  </conditionalFormatting>
  <conditionalFormatting sqref="P538">
    <cfRule type="cellIs" dxfId="2589" priority="279" operator="lessThan">
      <formula>0</formula>
    </cfRule>
  </conditionalFormatting>
  <conditionalFormatting sqref="B512">
    <cfRule type="cellIs" dxfId="2588" priority="280" operator="lessThan">
      <formula>0</formula>
    </cfRule>
  </conditionalFormatting>
  <conditionalFormatting sqref="H535:H538">
    <cfRule type="cellIs" dxfId="2587" priority="281" operator="lessThan">
      <formula>0</formula>
    </cfRule>
  </conditionalFormatting>
  <conditionalFormatting sqref="C536:J536">
    <cfRule type="cellIs" dxfId="2586" priority="282" operator="lessThan">
      <formula>0</formula>
    </cfRule>
  </conditionalFormatting>
  <conditionalFormatting sqref="B512">
    <cfRule type="cellIs" dxfId="2585" priority="283" operator="lessThan">
      <formula>0</formula>
    </cfRule>
  </conditionalFormatting>
  <conditionalFormatting sqref="H503">
    <cfRule type="cellIs" dxfId="2584" priority="284" operator="lessThan">
      <formula>0</formula>
    </cfRule>
  </conditionalFormatting>
  <conditionalFormatting sqref="B495">
    <cfRule type="cellIs" dxfId="2583" priority="285" operator="lessThan">
      <formula>0</formula>
    </cfRule>
  </conditionalFormatting>
  <conditionalFormatting sqref="B495">
    <cfRule type="cellIs" dxfId="2582" priority="286" operator="lessThan">
      <formula>0</formula>
    </cfRule>
  </conditionalFormatting>
  <conditionalFormatting sqref="B523">
    <cfRule type="cellIs" dxfId="2581" priority="287" operator="lessThan">
      <formula>0</formula>
    </cfRule>
  </conditionalFormatting>
  <conditionalFormatting sqref="B523">
    <cfRule type="cellIs" dxfId="2580" priority="288" operator="lessThan">
      <formula>0</formula>
    </cfRule>
  </conditionalFormatting>
  <conditionalFormatting sqref="B554 O554:P555 O559:P559 P556:P558 P560:P561 O562:P563 C566:N566 J569:P569 C571:N573 N574 C579:N579 I580:N586 O578:P587 C581:H584 I575:P577 C586:H586 J568:N568 P564:P568 B624:N627 P570:P574">
    <cfRule type="cellIs" dxfId="2579" priority="289" operator="lessThan">
      <formula>0</formula>
    </cfRule>
  </conditionalFormatting>
  <conditionalFormatting sqref="B562">
    <cfRule type="cellIs" dxfId="2578" priority="290" operator="lessThan">
      <formula>0</formula>
    </cfRule>
  </conditionalFormatting>
  <conditionalFormatting sqref="B555">
    <cfRule type="cellIs" dxfId="2577" priority="291" operator="lessThan">
      <formula>0</formula>
    </cfRule>
  </conditionalFormatting>
  <conditionalFormatting sqref="B559">
    <cfRule type="cellIs" dxfId="2576" priority="292" operator="lessThan">
      <formula>0</formula>
    </cfRule>
  </conditionalFormatting>
  <conditionalFormatting sqref="B578">
    <cfRule type="cellIs" dxfId="2575" priority="293" operator="lessThan">
      <formula>0</formula>
    </cfRule>
  </conditionalFormatting>
  <conditionalFormatting sqref="B587">
    <cfRule type="cellIs" dxfId="2574" priority="294" operator="lessThan">
      <formula>0</formula>
    </cfRule>
  </conditionalFormatting>
  <conditionalFormatting sqref="P508:P510">
    <cfRule type="cellIs" dxfId="2573" priority="295" operator="lessThan">
      <formula>0</formula>
    </cfRule>
  </conditionalFormatting>
  <conditionalFormatting sqref="B502">
    <cfRule type="cellIs" dxfId="2572" priority="296" operator="lessThan">
      <formula>0</formula>
    </cfRule>
  </conditionalFormatting>
  <conditionalFormatting sqref="C510:N511 C508:M509">
    <cfRule type="cellIs" dxfId="2571" priority="297" operator="lessThan">
      <formula>0</formula>
    </cfRule>
  </conditionalFormatting>
  <conditionalFormatting sqref="I509 C510:N511 K508:M509">
    <cfRule type="cellIs" dxfId="2570" priority="298" operator="lessThan">
      <formula>0</formula>
    </cfRule>
  </conditionalFormatting>
  <conditionalFormatting sqref="C509:J509">
    <cfRule type="cellIs" dxfId="2569" priority="299" operator="lessThan">
      <formula>0</formula>
    </cfRule>
  </conditionalFormatting>
  <conditionalFormatting sqref="I508">
    <cfRule type="cellIs" dxfId="2568" priority="300" operator="lessThan">
      <formula>0</formula>
    </cfRule>
  </conditionalFormatting>
  <conditionalFormatting sqref="P511">
    <cfRule type="cellIs" dxfId="2567" priority="301" operator="lessThan">
      <formula>0</formula>
    </cfRule>
  </conditionalFormatting>
  <conditionalFormatting sqref="P511">
    <cfRule type="cellIs" dxfId="2566" priority="302" operator="lessThan">
      <formula>0</formula>
    </cfRule>
  </conditionalFormatting>
  <conditionalFormatting sqref="H508:H511">
    <cfRule type="cellIs" dxfId="2565" priority="303" operator="lessThan">
      <formula>0</formula>
    </cfRule>
  </conditionalFormatting>
  <conditionalFormatting sqref="H509:H511">
    <cfRule type="cellIs" dxfId="2564" priority="304" operator="lessThan">
      <formula>0</formula>
    </cfRule>
  </conditionalFormatting>
  <conditionalFormatting sqref="O503:O506">
    <cfRule type="cellIs" dxfId="2563" priority="305" operator="lessThan">
      <formula>0</formula>
    </cfRule>
  </conditionalFormatting>
  <conditionalFormatting sqref="P503:P505">
    <cfRule type="cellIs" dxfId="2562" priority="306" operator="lessThan">
      <formula>0</formula>
    </cfRule>
  </conditionalFormatting>
  <conditionalFormatting sqref="C568:I568">
    <cfRule type="cellIs" dxfId="2561" priority="307" operator="lessThan">
      <formula>0</formula>
    </cfRule>
  </conditionalFormatting>
  <conditionalFormatting sqref="C569:I569">
    <cfRule type="cellIs" dxfId="2560" priority="308" operator="lessThan">
      <formula>0</formula>
    </cfRule>
  </conditionalFormatting>
  <conditionalFormatting sqref="C574:M574">
    <cfRule type="cellIs" dxfId="2559" priority="309" operator="lessThan">
      <formula>0</formula>
    </cfRule>
  </conditionalFormatting>
  <conditionalFormatting sqref="P506">
    <cfRule type="cellIs" dxfId="2558" priority="310" operator="lessThan">
      <formula>0</formula>
    </cfRule>
  </conditionalFormatting>
  <conditionalFormatting sqref="O566">
    <cfRule type="cellIs" dxfId="2557" priority="311" operator="lessThan">
      <formula>0</formula>
    </cfRule>
  </conditionalFormatting>
  <conditionalFormatting sqref="B507">
    <cfRule type="cellIs" dxfId="2556" priority="312" operator="lessThan">
      <formula>0</formula>
    </cfRule>
  </conditionalFormatting>
  <conditionalFormatting sqref="O508:O511">
    <cfRule type="cellIs" dxfId="2555" priority="313" operator="lessThan">
      <formula>0</formula>
    </cfRule>
  </conditionalFormatting>
  <conditionalFormatting sqref="N332">
    <cfRule type="cellIs" dxfId="2554" priority="314" operator="lessThan">
      <formula>0</formula>
    </cfRule>
  </conditionalFormatting>
  <conditionalFormatting sqref="H504:H506">
    <cfRule type="cellIs" dxfId="2553" priority="315" operator="lessThan">
      <formula>0</formula>
    </cfRule>
  </conditionalFormatting>
  <conditionalFormatting sqref="H503:H506">
    <cfRule type="cellIs" dxfId="2552" priority="316" operator="lessThan">
      <formula>0</formula>
    </cfRule>
  </conditionalFormatting>
  <conditionalFormatting sqref="B475:B477">
    <cfRule type="cellIs" dxfId="2551" priority="317" operator="lessThan">
      <formula>0</formula>
    </cfRule>
  </conditionalFormatting>
  <conditionalFormatting sqref="I504 K504:N504 C505:N506 K503:M503">
    <cfRule type="cellIs" dxfId="2550" priority="318" operator="lessThan">
      <formula>0</formula>
    </cfRule>
  </conditionalFormatting>
  <conditionalFormatting sqref="C504:N506 C503:M503">
    <cfRule type="cellIs" dxfId="2549" priority="319" operator="lessThan">
      <formula>0</formula>
    </cfRule>
  </conditionalFormatting>
  <conditionalFormatting sqref="I503">
    <cfRule type="cellIs" dxfId="2548" priority="320" operator="lessThan">
      <formula>0</formula>
    </cfRule>
  </conditionalFormatting>
  <conditionalFormatting sqref="B359">
    <cfRule type="cellIs" dxfId="2547" priority="321" operator="lessThan">
      <formula>0</formula>
    </cfRule>
  </conditionalFormatting>
  <conditionalFormatting sqref="C504:J504">
    <cfRule type="cellIs" dxfId="2546" priority="322" operator="lessThan">
      <formula>0</formula>
    </cfRule>
  </conditionalFormatting>
  <conditionalFormatting sqref="B513:B516">
    <cfRule type="cellIs" dxfId="2545" priority="323" operator="lessThan">
      <formula>0</formula>
    </cfRule>
  </conditionalFormatting>
  <conditionalFormatting sqref="P506">
    <cfRule type="cellIs" dxfId="2544" priority="324" operator="lessThan">
      <formula>0</formula>
    </cfRule>
  </conditionalFormatting>
  <conditionalFormatting sqref="H508">
    <cfRule type="cellIs" dxfId="2543" priority="325" operator="lessThan">
      <formula>0</formula>
    </cfRule>
  </conditionalFormatting>
  <conditionalFormatting sqref="B517">
    <cfRule type="cellIs" dxfId="2542" priority="326" operator="lessThan">
      <formula>0</formula>
    </cfRule>
  </conditionalFormatting>
  <conditionalFormatting sqref="B517">
    <cfRule type="cellIs" dxfId="2541" priority="327" operator="lessThan">
      <formula>0</formula>
    </cfRule>
  </conditionalFormatting>
  <conditionalFormatting sqref="B478">
    <cfRule type="cellIs" dxfId="2540" priority="328" operator="lessThan">
      <formula>0</formula>
    </cfRule>
  </conditionalFormatting>
  <conditionalFormatting sqref="N326">
    <cfRule type="cellIs" dxfId="2539" priority="329" operator="lessThan">
      <formula>0</formula>
    </cfRule>
  </conditionalFormatting>
  <conditionalFormatting sqref="C318:M321">
    <cfRule type="cellIs" dxfId="2538" priority="330" operator="lessThan">
      <formula>0</formula>
    </cfRule>
  </conditionalFormatting>
  <conditionalFormatting sqref="B324">
    <cfRule type="cellIs" dxfId="2537" priority="331" operator="lessThan">
      <formula>0</formula>
    </cfRule>
  </conditionalFormatting>
  <conditionalFormatting sqref="B359">
    <cfRule type="cellIs" dxfId="2536" priority="332" operator="lessThan">
      <formula>0</formula>
    </cfRule>
  </conditionalFormatting>
  <conditionalFormatting sqref="B346 B336:B340 B330:B334 B324:B328 B318:B322">
    <cfRule type="cellIs" dxfId="2535" priority="333" operator="lessThan">
      <formula>0</formula>
    </cfRule>
  </conditionalFormatting>
  <conditionalFormatting sqref="B489:B491">
    <cfRule type="cellIs" dxfId="2534" priority="334" operator="lessThan">
      <formula>0</formula>
    </cfRule>
  </conditionalFormatting>
  <conditionalFormatting sqref="B488">
    <cfRule type="cellIs" dxfId="2533" priority="335" operator="lessThan">
      <formula>0</formula>
    </cfRule>
  </conditionalFormatting>
  <conditionalFormatting sqref="B514">
    <cfRule type="cellIs" dxfId="2532" priority="336" operator="lessThan">
      <formula>0</formula>
    </cfRule>
  </conditionalFormatting>
  <conditionalFormatting sqref="B492">
    <cfRule type="cellIs" dxfId="2531" priority="337" operator="lessThan">
      <formula>0</formula>
    </cfRule>
  </conditionalFormatting>
  <conditionalFormatting sqref="B550:B553">
    <cfRule type="cellIs" dxfId="2530" priority="338" operator="lessThan">
      <formula>0</formula>
    </cfRule>
  </conditionalFormatting>
  <conditionalFormatting sqref="B346">
    <cfRule type="cellIs" dxfId="2529" priority="339" operator="lessThan">
      <formula>0</formula>
    </cfRule>
  </conditionalFormatting>
  <conditionalFormatting sqref="B474">
    <cfRule type="cellIs" dxfId="2528" priority="340" operator="lessThan">
      <formula>0</formula>
    </cfRule>
  </conditionalFormatting>
  <conditionalFormatting sqref="B322">
    <cfRule type="cellIs" dxfId="2527" priority="341" operator="lessThan">
      <formula>0</formula>
    </cfRule>
  </conditionalFormatting>
  <conditionalFormatting sqref="B531">
    <cfRule type="cellIs" dxfId="2526" priority="342" operator="lessThan">
      <formula>0</formula>
    </cfRule>
  </conditionalFormatting>
  <conditionalFormatting sqref="B342:N342">
    <cfRule type="cellIs" dxfId="2525" priority="343" operator="lessThan">
      <formula>0</formula>
    </cfRule>
  </conditionalFormatting>
  <conditionalFormatting sqref="B318">
    <cfRule type="cellIs" dxfId="2524" priority="344" operator="lessThan">
      <formula>0</formula>
    </cfRule>
  </conditionalFormatting>
  <conditionalFormatting sqref="B521:B522">
    <cfRule type="cellIs" dxfId="2523" priority="345" operator="lessThan">
      <formula>0</formula>
    </cfRule>
  </conditionalFormatting>
  <conditionalFormatting sqref="B519:B522">
    <cfRule type="cellIs" dxfId="2522" priority="346" operator="lessThan">
      <formula>0</formula>
    </cfRule>
  </conditionalFormatting>
  <conditionalFormatting sqref="B520">
    <cfRule type="cellIs" dxfId="2521" priority="347" operator="lessThan">
      <formula>0</formula>
    </cfRule>
  </conditionalFormatting>
  <conditionalFormatting sqref="B532:B533">
    <cfRule type="cellIs" dxfId="2520" priority="348" operator="lessThan">
      <formula>0</formula>
    </cfRule>
  </conditionalFormatting>
  <conditionalFormatting sqref="B326:B327">
    <cfRule type="cellIs" dxfId="2519" priority="349" operator="lessThan">
      <formula>0</formula>
    </cfRule>
  </conditionalFormatting>
  <conditionalFormatting sqref="B530:B533">
    <cfRule type="cellIs" dxfId="2518" priority="350" operator="lessThan">
      <formula>0</formula>
    </cfRule>
  </conditionalFormatting>
  <conditionalFormatting sqref="B527:B528">
    <cfRule type="cellIs" dxfId="2517" priority="351" operator="lessThan">
      <formula>0</formula>
    </cfRule>
  </conditionalFormatting>
  <conditionalFormatting sqref="B334">
    <cfRule type="cellIs" dxfId="2516" priority="352" operator="lessThan">
      <formula>0</formula>
    </cfRule>
  </conditionalFormatting>
  <conditionalFormatting sqref="B325">
    <cfRule type="cellIs" dxfId="2515" priority="353" operator="lessThan">
      <formula>0</formula>
    </cfRule>
  </conditionalFormatting>
  <conditionalFormatting sqref="B551">
    <cfRule type="cellIs" dxfId="2514" priority="354" operator="lessThan">
      <formula>0</formula>
    </cfRule>
  </conditionalFormatting>
  <conditionalFormatting sqref="B320:B321">
    <cfRule type="cellIs" dxfId="2513" priority="355" operator="lessThan">
      <formula>0</formula>
    </cfRule>
  </conditionalFormatting>
  <conditionalFormatting sqref="B319">
    <cfRule type="cellIs" dxfId="2512" priority="356" operator="lessThan">
      <formula>0</formula>
    </cfRule>
  </conditionalFormatting>
  <conditionalFormatting sqref="B338:B339">
    <cfRule type="cellIs" dxfId="2511" priority="357" operator="lessThan">
      <formula>0</formula>
    </cfRule>
  </conditionalFormatting>
  <conditionalFormatting sqref="B336">
    <cfRule type="cellIs" dxfId="2510" priority="358" operator="lessThan">
      <formula>0</formula>
    </cfRule>
  </conditionalFormatting>
  <conditionalFormatting sqref="B337">
    <cfRule type="cellIs" dxfId="2509" priority="359" operator="lessThan">
      <formula>0</formula>
    </cfRule>
  </conditionalFormatting>
  <conditionalFormatting sqref="B342:N342">
    <cfRule type="cellIs" dxfId="2508" priority="360" operator="lessThan">
      <formula>0</formula>
    </cfRule>
  </conditionalFormatting>
  <conditionalFormatting sqref="B340">
    <cfRule type="cellIs" dxfId="2507" priority="361" operator="lessThan">
      <formula>0</formula>
    </cfRule>
  </conditionalFormatting>
  <conditionalFormatting sqref="B498">
    <cfRule type="cellIs" dxfId="2506" priority="362" operator="lessThan">
      <formula>0</formula>
    </cfRule>
  </conditionalFormatting>
  <conditionalFormatting sqref="B515:B516">
    <cfRule type="cellIs" dxfId="2505" priority="363" operator="lessThan">
      <formula>0</formula>
    </cfRule>
  </conditionalFormatting>
  <conditionalFormatting sqref="B328">
    <cfRule type="cellIs" dxfId="2504" priority="364" operator="lessThan">
      <formula>0</formula>
    </cfRule>
  </conditionalFormatting>
  <conditionalFormatting sqref="B545:B548">
    <cfRule type="cellIs" dxfId="2503" priority="365" operator="lessThan">
      <formula>0</formula>
    </cfRule>
  </conditionalFormatting>
  <conditionalFormatting sqref="B540:B543">
    <cfRule type="cellIs" dxfId="2502" priority="366" operator="lessThan">
      <formula>0</formula>
    </cfRule>
  </conditionalFormatting>
  <conditionalFormatting sqref="B541">
    <cfRule type="cellIs" dxfId="2501" priority="367" operator="lessThan">
      <formula>0</formula>
    </cfRule>
  </conditionalFormatting>
  <conditionalFormatting sqref="B542:B543">
    <cfRule type="cellIs" dxfId="2500" priority="368" operator="lessThan">
      <formula>0</formula>
    </cfRule>
  </conditionalFormatting>
  <conditionalFormatting sqref="B552:B553">
    <cfRule type="cellIs" dxfId="2499" priority="369" operator="lessThan">
      <formula>0</formula>
    </cfRule>
  </conditionalFormatting>
  <conditionalFormatting sqref="B546">
    <cfRule type="cellIs" dxfId="2498" priority="370" operator="lessThan">
      <formula>0</formula>
    </cfRule>
  </conditionalFormatting>
  <conditionalFormatting sqref="B547:B548">
    <cfRule type="cellIs" dxfId="2497" priority="371" operator="lessThan">
      <formula>0</formula>
    </cfRule>
  </conditionalFormatting>
  <conditionalFormatting sqref="B348:N348">
    <cfRule type="cellIs" dxfId="2496" priority="372" operator="lessThan">
      <formula>0</formula>
    </cfRule>
  </conditionalFormatting>
  <conditionalFormatting sqref="B332:B333">
    <cfRule type="cellIs" dxfId="2495" priority="373" operator="lessThan">
      <formula>0</formula>
    </cfRule>
  </conditionalFormatting>
  <conditionalFormatting sqref="B354:N354">
    <cfRule type="cellIs" dxfId="2494" priority="374" operator="lessThan">
      <formula>0</formula>
    </cfRule>
  </conditionalFormatting>
  <conditionalFormatting sqref="B342:N342">
    <cfRule type="cellIs" dxfId="2493" priority="375" operator="lessThan">
      <formula>0</formula>
    </cfRule>
  </conditionalFormatting>
  <conditionalFormatting sqref="B342:N342">
    <cfRule type="cellIs" dxfId="2492" priority="376" operator="lessThan">
      <formula>0</formula>
    </cfRule>
  </conditionalFormatting>
  <conditionalFormatting sqref="B330">
    <cfRule type="cellIs" dxfId="2491" priority="377" operator="lessThan">
      <formula>0</formula>
    </cfRule>
  </conditionalFormatting>
  <conditionalFormatting sqref="B331">
    <cfRule type="cellIs" dxfId="2490" priority="378" operator="lessThan">
      <formula>0</formula>
    </cfRule>
  </conditionalFormatting>
  <conditionalFormatting sqref="B497:B500">
    <cfRule type="cellIs" dxfId="2489" priority="379" operator="lessThan">
      <formula>0</formula>
    </cfRule>
  </conditionalFormatting>
  <conditionalFormatting sqref="B499:B500">
    <cfRule type="cellIs" dxfId="2488" priority="380" operator="lessThan">
      <formula>0</formula>
    </cfRule>
  </conditionalFormatting>
  <conditionalFormatting sqref="B348:N348">
    <cfRule type="cellIs" dxfId="2487" priority="381" operator="lessThan">
      <formula>0</formula>
    </cfRule>
  </conditionalFormatting>
  <conditionalFormatting sqref="B348:N348">
    <cfRule type="cellIs" dxfId="2486" priority="382" operator="lessThan">
      <formula>0</formula>
    </cfRule>
  </conditionalFormatting>
  <conditionalFormatting sqref="B348:N348">
    <cfRule type="cellIs" dxfId="2485" priority="383" operator="lessThan">
      <formula>0</formula>
    </cfRule>
  </conditionalFormatting>
  <conditionalFormatting sqref="B348:N348">
    <cfRule type="cellIs" dxfId="2484" priority="384" operator="lessThan">
      <formula>0</formula>
    </cfRule>
  </conditionalFormatting>
  <conditionalFormatting sqref="N345">
    <cfRule type="cellIs" dxfId="2483" priority="385" operator="lessThan">
      <formula>0</formula>
    </cfRule>
  </conditionalFormatting>
  <conditionalFormatting sqref="B358">
    <cfRule type="cellIs" dxfId="2482" priority="386" operator="lessThan">
      <formula>0</formula>
    </cfRule>
  </conditionalFormatting>
  <conditionalFormatting sqref="B348:N348">
    <cfRule type="cellIs" dxfId="2481" priority="387" operator="lessThan">
      <formula>0</formula>
    </cfRule>
  </conditionalFormatting>
  <conditionalFormatting sqref="N322">
    <cfRule type="cellIs" dxfId="2480" priority="388" operator="lessThan">
      <formula>0</formula>
    </cfRule>
  </conditionalFormatting>
  <conditionalFormatting sqref="N334">
    <cfRule type="cellIs" dxfId="2479" priority="389" operator="lessThan">
      <formula>0</formula>
    </cfRule>
  </conditionalFormatting>
  <conditionalFormatting sqref="B525:B528">
    <cfRule type="cellIs" dxfId="2478" priority="390" operator="lessThan">
      <formula>0</formula>
    </cfRule>
  </conditionalFormatting>
  <conditionalFormatting sqref="N334">
    <cfRule type="cellIs" dxfId="2477" priority="391" operator="lessThan">
      <formula>0</formula>
    </cfRule>
  </conditionalFormatting>
  <conditionalFormatting sqref="B526">
    <cfRule type="cellIs" dxfId="2476" priority="392" operator="lessThan">
      <formula>0</formula>
    </cfRule>
  </conditionalFormatting>
  <conditionalFormatting sqref="B535:B538">
    <cfRule type="cellIs" dxfId="2475" priority="393" operator="lessThan">
      <formula>0</formula>
    </cfRule>
  </conditionalFormatting>
  <conditionalFormatting sqref="B536">
    <cfRule type="cellIs" dxfId="2474" priority="394" operator="lessThan">
      <formula>0</formula>
    </cfRule>
  </conditionalFormatting>
  <conditionalFormatting sqref="B537:B538">
    <cfRule type="cellIs" dxfId="2473" priority="395" operator="lessThan">
      <formula>0</formula>
    </cfRule>
  </conditionalFormatting>
  <conditionalFormatting sqref="B566 B571:B573 B579 B581:B584 B586">
    <cfRule type="cellIs" dxfId="2472" priority="396" operator="lessThan">
      <formula>0</formula>
    </cfRule>
  </conditionalFormatting>
  <conditionalFormatting sqref="B342:N342">
    <cfRule type="cellIs" dxfId="2471" priority="397" operator="lessThan">
      <formula>0</formula>
    </cfRule>
  </conditionalFormatting>
  <conditionalFormatting sqref="N339">
    <cfRule type="cellIs" dxfId="2470" priority="398" operator="lessThan">
      <formula>0</formula>
    </cfRule>
  </conditionalFormatting>
  <conditionalFormatting sqref="B342:N342">
    <cfRule type="cellIs" dxfId="2469" priority="399" operator="lessThan">
      <formula>0</formula>
    </cfRule>
  </conditionalFormatting>
  <conditionalFormatting sqref="B342:N342">
    <cfRule type="cellIs" dxfId="2468" priority="400" operator="lessThan">
      <formula>0</formula>
    </cfRule>
  </conditionalFormatting>
  <conditionalFormatting sqref="B568">
    <cfRule type="cellIs" dxfId="2467" priority="401" operator="lessThan">
      <formula>0</formula>
    </cfRule>
  </conditionalFormatting>
  <conditionalFormatting sqref="B569">
    <cfRule type="cellIs" dxfId="2466" priority="402" operator="lessThan">
      <formula>0</formula>
    </cfRule>
  </conditionalFormatting>
  <conditionalFormatting sqref="B574">
    <cfRule type="cellIs" dxfId="2465" priority="403" operator="lessThan">
      <formula>0</formula>
    </cfRule>
  </conditionalFormatting>
  <conditionalFormatting sqref="B508:B511">
    <cfRule type="cellIs" dxfId="2464" priority="404" operator="lessThan">
      <formula>0</formula>
    </cfRule>
  </conditionalFormatting>
  <conditionalFormatting sqref="B505:B506">
    <cfRule type="cellIs" dxfId="2463" priority="405" operator="lessThan">
      <formula>0</formula>
    </cfRule>
  </conditionalFormatting>
  <conditionalFormatting sqref="B503:B506">
    <cfRule type="cellIs" dxfId="2462" priority="406" operator="lessThan">
      <formula>0</formula>
    </cfRule>
  </conditionalFormatting>
  <conditionalFormatting sqref="B504">
    <cfRule type="cellIs" dxfId="2461" priority="407" operator="lessThan">
      <formula>0</formula>
    </cfRule>
  </conditionalFormatting>
  <conditionalFormatting sqref="B510:B511">
    <cfRule type="cellIs" dxfId="2460" priority="408" operator="lessThan">
      <formula>0</formula>
    </cfRule>
  </conditionalFormatting>
  <conditionalFormatting sqref="B509">
    <cfRule type="cellIs" dxfId="2459" priority="409" operator="lessThan">
      <formula>0</formula>
    </cfRule>
  </conditionalFormatting>
  <conditionalFormatting sqref="B318:B321">
    <cfRule type="cellIs" dxfId="2458" priority="410" operator="lessThan">
      <formula>0</formula>
    </cfRule>
  </conditionalFormatting>
  <conditionalFormatting sqref="N333">
    <cfRule type="cellIs" dxfId="2457" priority="411" operator="lessThan">
      <formula>0</formula>
    </cfRule>
  </conditionalFormatting>
  <conditionalFormatting sqref="B342:N342">
    <cfRule type="cellIs" dxfId="2456" priority="412" operator="lessThan">
      <formula>0</formula>
    </cfRule>
  </conditionalFormatting>
  <conditionalFormatting sqref="B354:N354">
    <cfRule type="cellIs" dxfId="2455" priority="413" operator="lessThan">
      <formula>0</formula>
    </cfRule>
  </conditionalFormatting>
  <conditionalFormatting sqref="N340">
    <cfRule type="cellIs" dxfId="2454" priority="414" operator="lessThan">
      <formula>0</formula>
    </cfRule>
  </conditionalFormatting>
  <conditionalFormatting sqref="B358">
    <cfRule type="cellIs" dxfId="2453" priority="415" operator="lessThan">
      <formula>0</formula>
    </cfRule>
  </conditionalFormatting>
  <conditionalFormatting sqref="N346">
    <cfRule type="cellIs" dxfId="2452" priority="416" operator="lessThan">
      <formula>0</formula>
    </cfRule>
  </conditionalFormatting>
  <conditionalFormatting sqref="N340">
    <cfRule type="cellIs" dxfId="2451" priority="417" operator="lessThan">
      <formula>0</formula>
    </cfRule>
  </conditionalFormatting>
  <conditionalFormatting sqref="N346">
    <cfRule type="cellIs" dxfId="2450" priority="418" operator="lessThan">
      <formula>0</formula>
    </cfRule>
  </conditionalFormatting>
  <conditionalFormatting sqref="B348:N348">
    <cfRule type="cellIs" dxfId="2449" priority="419" operator="lessThan">
      <formula>0</formula>
    </cfRule>
  </conditionalFormatting>
  <conditionalFormatting sqref="B348:N348">
    <cfRule type="cellIs" dxfId="2448" priority="420" operator="lessThan">
      <formula>0</formula>
    </cfRule>
  </conditionalFormatting>
  <conditionalFormatting sqref="N351">
    <cfRule type="cellIs" dxfId="2447" priority="421" operator="lessThan">
      <formula>0</formula>
    </cfRule>
  </conditionalFormatting>
  <conditionalFormatting sqref="N328">
    <cfRule type="cellIs" dxfId="2446" priority="422" operator="lessThan">
      <formula>0</formula>
    </cfRule>
  </conditionalFormatting>
  <conditionalFormatting sqref="N328">
    <cfRule type="cellIs" dxfId="2445" priority="423" operator="lessThan">
      <formula>0</formula>
    </cfRule>
  </conditionalFormatting>
  <conditionalFormatting sqref="H358">
    <cfRule type="cellIs" dxfId="2444" priority="424" operator="lessThan">
      <formula>0</formula>
    </cfRule>
  </conditionalFormatting>
  <conditionalFormatting sqref="B354:N354">
    <cfRule type="cellIs" dxfId="2443" priority="425" operator="lessThan">
      <formula>0</formula>
    </cfRule>
  </conditionalFormatting>
  <conditionalFormatting sqref="N357">
    <cfRule type="cellIs" dxfId="2442" priority="426" operator="lessThan">
      <formula>0</formula>
    </cfRule>
  </conditionalFormatting>
  <conditionalFormatting sqref="N358">
    <cfRule type="cellIs" dxfId="2441" priority="427" operator="lessThan">
      <formula>0</formula>
    </cfRule>
  </conditionalFormatting>
  <conditionalFormatting sqref="N358">
    <cfRule type="cellIs" dxfId="2440" priority="428" operator="lessThan">
      <formula>0</formula>
    </cfRule>
  </conditionalFormatting>
  <conditionalFormatting sqref="B354:N354">
    <cfRule type="cellIs" dxfId="2439" priority="429" operator="lessThan">
      <formula>0</formula>
    </cfRule>
  </conditionalFormatting>
  <conditionalFormatting sqref="B354:N354">
    <cfRule type="cellIs" dxfId="2438" priority="430" operator="lessThan">
      <formula>0</formula>
    </cfRule>
  </conditionalFormatting>
  <conditionalFormatting sqref="B354:N354">
    <cfRule type="cellIs" dxfId="2437" priority="431" operator="lessThan">
      <formula>0</formula>
    </cfRule>
  </conditionalFormatting>
  <conditionalFormatting sqref="B354:N354">
    <cfRule type="cellIs" dxfId="2436" priority="432" operator="lessThan">
      <formula>0</formula>
    </cfRule>
  </conditionalFormatting>
  <conditionalFormatting sqref="B366:N366">
    <cfRule type="cellIs" dxfId="2435" priority="433" operator="lessThan">
      <formula>0</formula>
    </cfRule>
  </conditionalFormatting>
  <conditionalFormatting sqref="B366:N366">
    <cfRule type="cellIs" dxfId="2434" priority="434" operator="lessThan">
      <formula>0</formula>
    </cfRule>
  </conditionalFormatting>
  <conditionalFormatting sqref="C358:M358">
    <cfRule type="cellIs" dxfId="2433" priority="435" operator="lessThan">
      <formula>0</formula>
    </cfRule>
  </conditionalFormatting>
  <conditionalFormatting sqref="C358:M358">
    <cfRule type="cellIs" dxfId="2432" priority="436" operator="lessThan">
      <formula>0</formula>
    </cfRule>
  </conditionalFormatting>
  <conditionalFormatting sqref="B354:N354">
    <cfRule type="cellIs" dxfId="2431" priority="437" operator="lessThan">
      <formula>0</formula>
    </cfRule>
  </conditionalFormatting>
  <conditionalFormatting sqref="C370:M370">
    <cfRule type="cellIs" dxfId="2430" priority="438" operator="lessThan">
      <formula>0</formula>
    </cfRule>
  </conditionalFormatting>
  <conditionalFormatting sqref="C370:M370">
    <cfRule type="cellIs" dxfId="2429" priority="439" operator="lessThan">
      <formula>0</formula>
    </cfRule>
  </conditionalFormatting>
  <conditionalFormatting sqref="H370">
    <cfRule type="cellIs" dxfId="2428" priority="440" operator="lessThan">
      <formula>0</formula>
    </cfRule>
  </conditionalFormatting>
  <conditionalFormatting sqref="B370">
    <cfRule type="cellIs" dxfId="2427" priority="441" operator="lessThan">
      <formula>0</formula>
    </cfRule>
  </conditionalFormatting>
  <conditionalFormatting sqref="B372:N372">
    <cfRule type="cellIs" dxfId="2426" priority="442" operator="lessThan">
      <formula>0</formula>
    </cfRule>
  </conditionalFormatting>
  <conditionalFormatting sqref="B372:N372">
    <cfRule type="cellIs" dxfId="2425" priority="443" operator="lessThan">
      <formula>0</formula>
    </cfRule>
  </conditionalFormatting>
  <conditionalFormatting sqref="B372:N372">
    <cfRule type="cellIs" dxfId="2424" priority="444" operator="lessThan">
      <formula>0</formula>
    </cfRule>
  </conditionalFormatting>
  <conditionalFormatting sqref="N375">
    <cfRule type="cellIs" dxfId="2423" priority="445" operator="lessThan">
      <formula>0</formula>
    </cfRule>
  </conditionalFormatting>
  <conditionalFormatting sqref="N376">
    <cfRule type="cellIs" dxfId="2422" priority="446" operator="lessThan">
      <formula>0</formula>
    </cfRule>
  </conditionalFormatting>
  <conditionalFormatting sqref="N376">
    <cfRule type="cellIs" dxfId="2421" priority="447" operator="lessThan">
      <formula>0</formula>
    </cfRule>
  </conditionalFormatting>
  <conditionalFormatting sqref="C383:M383">
    <cfRule type="cellIs" dxfId="2420" priority="448" operator="lessThan">
      <formula>0</formula>
    </cfRule>
  </conditionalFormatting>
  <conditionalFormatting sqref="C383:M383">
    <cfRule type="cellIs" dxfId="2419" priority="449" operator="lessThan">
      <formula>0</formula>
    </cfRule>
  </conditionalFormatting>
  <conditionalFormatting sqref="H383">
    <cfRule type="cellIs" dxfId="2418" priority="450" operator="lessThan">
      <formula>0</formula>
    </cfRule>
  </conditionalFormatting>
  <conditionalFormatting sqref="B383">
    <cfRule type="cellIs" dxfId="2417" priority="451" operator="lessThan">
      <formula>0</formula>
    </cfRule>
  </conditionalFormatting>
  <conditionalFormatting sqref="B383">
    <cfRule type="cellIs" dxfId="2416" priority="452" operator="lessThan">
      <formula>0</formula>
    </cfRule>
  </conditionalFormatting>
  <conditionalFormatting sqref="B379:N379">
    <cfRule type="cellIs" dxfId="2415" priority="453" operator="lessThan">
      <formula>0</formula>
    </cfRule>
  </conditionalFormatting>
  <conditionalFormatting sqref="B379:N379">
    <cfRule type="cellIs" dxfId="2414" priority="454" operator="lessThan">
      <formula>0</formula>
    </cfRule>
  </conditionalFormatting>
  <conditionalFormatting sqref="C364:M364">
    <cfRule type="cellIs" dxfId="2413" priority="455" operator="lessThan">
      <formula>0</formula>
    </cfRule>
  </conditionalFormatting>
  <conditionalFormatting sqref="C364:M364">
    <cfRule type="cellIs" dxfId="2412" priority="456" operator="lessThan">
      <formula>0</formula>
    </cfRule>
  </conditionalFormatting>
  <conditionalFormatting sqref="H364">
    <cfRule type="cellIs" dxfId="2411" priority="457" operator="lessThan">
      <formula>0</formula>
    </cfRule>
  </conditionalFormatting>
  <conditionalFormatting sqref="B364">
    <cfRule type="cellIs" dxfId="2410" priority="458" operator="lessThan">
      <formula>0</formula>
    </cfRule>
  </conditionalFormatting>
  <conditionalFormatting sqref="B364">
    <cfRule type="cellIs" dxfId="2409" priority="459" operator="lessThan">
      <formula>0</formula>
    </cfRule>
  </conditionalFormatting>
  <conditionalFormatting sqref="B360:N360">
    <cfRule type="cellIs" dxfId="2408" priority="460" operator="lessThan">
      <formula>0</formula>
    </cfRule>
  </conditionalFormatting>
  <conditionalFormatting sqref="B360:N360">
    <cfRule type="cellIs" dxfId="2407" priority="461" operator="lessThan">
      <formula>0</formula>
    </cfRule>
  </conditionalFormatting>
  <conditionalFormatting sqref="B360:N360">
    <cfRule type="cellIs" dxfId="2406" priority="462" operator="lessThan">
      <formula>0</formula>
    </cfRule>
  </conditionalFormatting>
  <conditionalFormatting sqref="B360:N360">
    <cfRule type="cellIs" dxfId="2405" priority="463" operator="lessThan">
      <formula>0</formula>
    </cfRule>
  </conditionalFormatting>
  <conditionalFormatting sqref="B360:N360">
    <cfRule type="cellIs" dxfId="2404" priority="464" operator="lessThan">
      <formula>0</formula>
    </cfRule>
  </conditionalFormatting>
  <conditionalFormatting sqref="B360:N360">
    <cfRule type="cellIs" dxfId="2403" priority="465" operator="lessThan">
      <formula>0</formula>
    </cfRule>
  </conditionalFormatting>
  <conditionalFormatting sqref="B360:N360">
    <cfRule type="cellIs" dxfId="2402" priority="466" operator="lessThan">
      <formula>0</formula>
    </cfRule>
  </conditionalFormatting>
  <conditionalFormatting sqref="B360:N360">
    <cfRule type="cellIs" dxfId="2401" priority="467" operator="lessThan">
      <formula>0</formula>
    </cfRule>
  </conditionalFormatting>
  <conditionalFormatting sqref="B379:N379">
    <cfRule type="cellIs" dxfId="2400" priority="468" operator="lessThan">
      <formula>0</formula>
    </cfRule>
  </conditionalFormatting>
  <conditionalFormatting sqref="B379:N379">
    <cfRule type="cellIs" dxfId="2399" priority="469" operator="lessThan">
      <formula>0</formula>
    </cfRule>
  </conditionalFormatting>
  <conditionalFormatting sqref="B379:N379">
    <cfRule type="cellIs" dxfId="2398" priority="470" operator="lessThan">
      <formula>0</formula>
    </cfRule>
  </conditionalFormatting>
  <conditionalFormatting sqref="B379:N379">
    <cfRule type="cellIs" dxfId="2397" priority="471" operator="lessThan">
      <formula>0</formula>
    </cfRule>
  </conditionalFormatting>
  <conditionalFormatting sqref="B379:N379">
    <cfRule type="cellIs" dxfId="2396" priority="472" operator="lessThan">
      <formula>0</formula>
    </cfRule>
  </conditionalFormatting>
  <conditionalFormatting sqref="B379:N379">
    <cfRule type="cellIs" dxfId="2395" priority="473" operator="lessThan">
      <formula>0</formula>
    </cfRule>
  </conditionalFormatting>
  <conditionalFormatting sqref="N382">
    <cfRule type="cellIs" dxfId="2394" priority="474" operator="lessThan">
      <formula>0</formula>
    </cfRule>
  </conditionalFormatting>
  <conditionalFormatting sqref="N383">
    <cfRule type="cellIs" dxfId="2393" priority="475" operator="lessThan">
      <formula>0</formula>
    </cfRule>
  </conditionalFormatting>
  <conditionalFormatting sqref="N383">
    <cfRule type="cellIs" dxfId="2392" priority="476" operator="lessThan">
      <formula>0</formula>
    </cfRule>
  </conditionalFormatting>
  <conditionalFormatting sqref="C389:M389">
    <cfRule type="cellIs" dxfId="2391" priority="477" operator="lessThan">
      <formula>0</formula>
    </cfRule>
  </conditionalFormatting>
  <conditionalFormatting sqref="C389:M389">
    <cfRule type="cellIs" dxfId="2390" priority="478" operator="lessThan">
      <formula>0</formula>
    </cfRule>
  </conditionalFormatting>
  <conditionalFormatting sqref="H389">
    <cfRule type="cellIs" dxfId="2389" priority="479" operator="lessThan">
      <formula>0</formula>
    </cfRule>
  </conditionalFormatting>
  <conditionalFormatting sqref="B389">
    <cfRule type="cellIs" dxfId="2388" priority="480" operator="lessThan">
      <formula>0</formula>
    </cfRule>
  </conditionalFormatting>
  <conditionalFormatting sqref="N363">
    <cfRule type="cellIs" dxfId="2387" priority="481" operator="lessThan">
      <formula>0</formula>
    </cfRule>
  </conditionalFormatting>
  <conditionalFormatting sqref="B370">
    <cfRule type="cellIs" dxfId="2386" priority="482" operator="lessThan">
      <formula>0</formula>
    </cfRule>
  </conditionalFormatting>
  <conditionalFormatting sqref="B366:N366">
    <cfRule type="cellIs" dxfId="2385" priority="483" operator="lessThan">
      <formula>0</formula>
    </cfRule>
  </conditionalFormatting>
  <conditionalFormatting sqref="B366:N366">
    <cfRule type="cellIs" dxfId="2384" priority="484" operator="lessThan">
      <formula>0</formula>
    </cfRule>
  </conditionalFormatting>
  <conditionalFormatting sqref="B366:N366">
    <cfRule type="cellIs" dxfId="2383" priority="485" operator="lessThan">
      <formula>0</formula>
    </cfRule>
  </conditionalFormatting>
  <conditionalFormatting sqref="B389">
    <cfRule type="cellIs" dxfId="2382" priority="486" operator="lessThan">
      <formula>0</formula>
    </cfRule>
  </conditionalFormatting>
  <conditionalFormatting sqref="B385:N385">
    <cfRule type="cellIs" dxfId="2381" priority="487" operator="lessThan">
      <formula>0</formula>
    </cfRule>
  </conditionalFormatting>
  <conditionalFormatting sqref="B385:N385">
    <cfRule type="cellIs" dxfId="2380" priority="488" operator="lessThan">
      <formula>0</formula>
    </cfRule>
  </conditionalFormatting>
  <conditionalFormatting sqref="B385:N385">
    <cfRule type="cellIs" dxfId="2379" priority="489" operator="lessThan">
      <formula>0</formula>
    </cfRule>
  </conditionalFormatting>
  <conditionalFormatting sqref="B385:N385">
    <cfRule type="cellIs" dxfId="2378" priority="490" operator="lessThan">
      <formula>0</formula>
    </cfRule>
  </conditionalFormatting>
  <conditionalFormatting sqref="B385:N385">
    <cfRule type="cellIs" dxfId="2377" priority="491" operator="lessThan">
      <formula>0</formula>
    </cfRule>
  </conditionalFormatting>
  <conditionalFormatting sqref="B385:N385">
    <cfRule type="cellIs" dxfId="2376" priority="492" operator="lessThan">
      <formula>0</formula>
    </cfRule>
  </conditionalFormatting>
  <conditionalFormatting sqref="B385:N385">
    <cfRule type="cellIs" dxfId="2375" priority="493" operator="lessThan">
      <formula>0</formula>
    </cfRule>
  </conditionalFormatting>
  <conditionalFormatting sqref="B385:N385">
    <cfRule type="cellIs" dxfId="2374" priority="494" operator="lessThan">
      <formula>0</formula>
    </cfRule>
  </conditionalFormatting>
  <conditionalFormatting sqref="B366:N366">
    <cfRule type="cellIs" dxfId="2373" priority="495" operator="lessThan">
      <formula>0</formula>
    </cfRule>
  </conditionalFormatting>
  <conditionalFormatting sqref="B366:N366">
    <cfRule type="cellIs" dxfId="2372" priority="496" operator="lessThan">
      <formula>0</formula>
    </cfRule>
  </conditionalFormatting>
  <conditionalFormatting sqref="B366:N366">
    <cfRule type="cellIs" dxfId="2371" priority="497" operator="lessThan">
      <formula>0</formula>
    </cfRule>
  </conditionalFormatting>
  <conditionalFormatting sqref="N369">
    <cfRule type="cellIs" dxfId="2370" priority="498" operator="lessThan">
      <formula>0</formula>
    </cfRule>
  </conditionalFormatting>
  <conditionalFormatting sqref="N370">
    <cfRule type="cellIs" dxfId="2369" priority="499" operator="lessThan">
      <formula>0</formula>
    </cfRule>
  </conditionalFormatting>
  <conditionalFormatting sqref="N370">
    <cfRule type="cellIs" dxfId="2368" priority="500" operator="lessThan">
      <formula>0</formula>
    </cfRule>
  </conditionalFormatting>
  <conditionalFormatting sqref="C376:M376">
    <cfRule type="cellIs" dxfId="2367" priority="501" operator="lessThan">
      <formula>0</formula>
    </cfRule>
  </conditionalFormatting>
  <conditionalFormatting sqref="C376:M376">
    <cfRule type="cellIs" dxfId="2366" priority="502" operator="lessThan">
      <formula>0</formula>
    </cfRule>
  </conditionalFormatting>
  <conditionalFormatting sqref="H376">
    <cfRule type="cellIs" dxfId="2365" priority="503" operator="lessThan">
      <formula>0</formula>
    </cfRule>
  </conditionalFormatting>
  <conditionalFormatting sqref="B376">
    <cfRule type="cellIs" dxfId="2364" priority="504" operator="lessThan">
      <formula>0</formula>
    </cfRule>
  </conditionalFormatting>
  <conditionalFormatting sqref="B376">
    <cfRule type="cellIs" dxfId="2363" priority="505" operator="lessThan">
      <formula>0</formula>
    </cfRule>
  </conditionalFormatting>
  <conditionalFormatting sqref="N388">
    <cfRule type="cellIs" dxfId="2362" priority="506" operator="lessThan">
      <formula>0</formula>
    </cfRule>
  </conditionalFormatting>
  <conditionalFormatting sqref="N389">
    <cfRule type="cellIs" dxfId="2361" priority="507" operator="lessThan">
      <formula>0</formula>
    </cfRule>
  </conditionalFormatting>
  <conditionalFormatting sqref="N389">
    <cfRule type="cellIs" dxfId="2360" priority="508" operator="lessThan">
      <formula>0</formula>
    </cfRule>
  </conditionalFormatting>
  <conditionalFormatting sqref="D392:N395">
    <cfRule type="cellIs" dxfId="2359" priority="509" operator="lessThan">
      <formula>0</formula>
    </cfRule>
  </conditionalFormatting>
  <conditionalFormatting sqref="B392:B395">
    <cfRule type="cellIs" dxfId="2358" priority="510" operator="lessThan">
      <formula>0</formula>
    </cfRule>
  </conditionalFormatting>
  <conditionalFormatting sqref="B432">
    <cfRule type="cellIs" dxfId="2357" priority="511" operator="lessThan">
      <formula>0</formula>
    </cfRule>
  </conditionalFormatting>
  <conditionalFormatting sqref="B372:N372">
    <cfRule type="cellIs" dxfId="2356" priority="512" operator="lessThan">
      <formula>0</formula>
    </cfRule>
  </conditionalFormatting>
  <conditionalFormatting sqref="B372:N372">
    <cfRule type="cellIs" dxfId="2355" priority="513" operator="lessThan">
      <formula>0</formula>
    </cfRule>
  </conditionalFormatting>
  <conditionalFormatting sqref="B372:N372">
    <cfRule type="cellIs" dxfId="2354" priority="514" operator="lessThan">
      <formula>0</formula>
    </cfRule>
  </conditionalFormatting>
  <conditionalFormatting sqref="B372:N372">
    <cfRule type="cellIs" dxfId="2353" priority="515" operator="lessThan">
      <formula>0</formula>
    </cfRule>
  </conditionalFormatting>
  <conditionalFormatting sqref="B372:N372">
    <cfRule type="cellIs" dxfId="2352" priority="516" operator="lessThan">
      <formula>0</formula>
    </cfRule>
  </conditionalFormatting>
  <conditionalFormatting sqref="C392:C395">
    <cfRule type="expression" dxfId="2351" priority="517">
      <formula>C392/B392&gt;1</formula>
    </cfRule>
  </conditionalFormatting>
  <conditionalFormatting sqref="C392:C395">
    <cfRule type="expression" dxfId="2350" priority="518">
      <formula>C392/B392&lt;1</formula>
    </cfRule>
  </conditionalFormatting>
  <conditionalFormatting sqref="D392:N395">
    <cfRule type="expression" dxfId="2349" priority="519">
      <formula>D392/C392&gt;1</formula>
    </cfRule>
  </conditionalFormatting>
  <conditionalFormatting sqref="D392:N395">
    <cfRule type="expression" dxfId="2348" priority="520">
      <formula>D392/C392&lt;1</formula>
    </cfRule>
  </conditionalFormatting>
  <conditionalFormatting sqref="B392:B395 B456:N456 B464:N464 B479:N479 B493:N493">
    <cfRule type="expression" dxfId="2347" priority="521">
      <formula>B392/#REF!&gt;1</formula>
    </cfRule>
  </conditionalFormatting>
  <conditionalFormatting sqref="B392:B395 B456:N456 B464:N464 B479:N479 B493:N493">
    <cfRule type="expression" dxfId="2346" priority="522">
      <formula>B392/#REF!&lt;1</formula>
    </cfRule>
  </conditionalFormatting>
  <conditionalFormatting sqref="B432">
    <cfRule type="expression" dxfId="2345" priority="523">
      <formula>B432/#REF!&gt;1</formula>
    </cfRule>
  </conditionalFormatting>
  <conditionalFormatting sqref="B432">
    <cfRule type="expression" dxfId="2344" priority="524">
      <formula>B432/#REF!&lt;1</formula>
    </cfRule>
  </conditionalFormatting>
  <conditionalFormatting sqref="C432">
    <cfRule type="cellIs" dxfId="2343" priority="525" operator="lessThan">
      <formula>0</formula>
    </cfRule>
  </conditionalFormatting>
  <conditionalFormatting sqref="C432">
    <cfRule type="expression" dxfId="2342" priority="526">
      <formula>C432/B432&gt;1</formula>
    </cfRule>
  </conditionalFormatting>
  <conditionalFormatting sqref="C432">
    <cfRule type="expression" dxfId="2341" priority="527">
      <formula>C432/B432&lt;1</formula>
    </cfRule>
  </conditionalFormatting>
  <conditionalFormatting sqref="D432">
    <cfRule type="cellIs" dxfId="2340" priority="528" operator="lessThan">
      <formula>0</formula>
    </cfRule>
  </conditionalFormatting>
  <conditionalFormatting sqref="D432">
    <cfRule type="expression" dxfId="2339" priority="529">
      <formula>D432/C432&gt;1</formula>
    </cfRule>
  </conditionalFormatting>
  <conditionalFormatting sqref="D432">
    <cfRule type="expression" dxfId="2338" priority="530">
      <formula>D432/C432&lt;1</formula>
    </cfRule>
  </conditionalFormatting>
  <conditionalFormatting sqref="E432">
    <cfRule type="cellIs" dxfId="2337" priority="531" operator="lessThan">
      <formula>0</formula>
    </cfRule>
  </conditionalFormatting>
  <conditionalFormatting sqref="E432">
    <cfRule type="expression" dxfId="2336" priority="532">
      <formula>E432/D432&gt;1</formula>
    </cfRule>
  </conditionalFormatting>
  <conditionalFormatting sqref="E432">
    <cfRule type="expression" dxfId="2335" priority="533">
      <formula>E432/D432&lt;1</formula>
    </cfRule>
  </conditionalFormatting>
  <conditionalFormatting sqref="F432">
    <cfRule type="cellIs" dxfId="2334" priority="534" operator="lessThan">
      <formula>0</formula>
    </cfRule>
  </conditionalFormatting>
  <conditionalFormatting sqref="F432">
    <cfRule type="expression" dxfId="2333" priority="535">
      <formula>F432/E432&gt;1</formula>
    </cfRule>
  </conditionalFormatting>
  <conditionalFormatting sqref="F432">
    <cfRule type="expression" dxfId="2332" priority="536">
      <formula>F432/E432&lt;1</formula>
    </cfRule>
  </conditionalFormatting>
  <conditionalFormatting sqref="G432">
    <cfRule type="cellIs" dxfId="2331" priority="537" operator="lessThan">
      <formula>0</formula>
    </cfRule>
  </conditionalFormatting>
  <conditionalFormatting sqref="G432">
    <cfRule type="expression" dxfId="2330" priority="538">
      <formula>G432/F432&gt;1</formula>
    </cfRule>
  </conditionalFormatting>
  <conditionalFormatting sqref="G432">
    <cfRule type="expression" dxfId="2329" priority="539">
      <formula>G432/F432&lt;1</formula>
    </cfRule>
  </conditionalFormatting>
  <conditionalFormatting sqref="H432">
    <cfRule type="cellIs" dxfId="2328" priority="540" operator="lessThan">
      <formula>0</formula>
    </cfRule>
  </conditionalFormatting>
  <conditionalFormatting sqref="H432">
    <cfRule type="expression" dxfId="2327" priority="541">
      <formula>H432/G432&gt;1</formula>
    </cfRule>
  </conditionalFormatting>
  <conditionalFormatting sqref="H432">
    <cfRule type="expression" dxfId="2326" priority="542">
      <formula>H432/G432&lt;1</formula>
    </cfRule>
  </conditionalFormatting>
  <conditionalFormatting sqref="I432:N432">
    <cfRule type="cellIs" dxfId="2325" priority="543" operator="lessThan">
      <formula>0</formula>
    </cfRule>
  </conditionalFormatting>
  <conditionalFormatting sqref="I432:N432">
    <cfRule type="expression" dxfId="2324" priority="544">
      <formula>I432/H432&gt;1</formula>
    </cfRule>
  </conditionalFormatting>
  <conditionalFormatting sqref="I432:N432">
    <cfRule type="expression" dxfId="2323" priority="545">
      <formula>I432/H432&lt;1</formula>
    </cfRule>
  </conditionalFormatting>
  <conditionalFormatting sqref="B456">
    <cfRule type="cellIs" dxfId="2322" priority="546" operator="lessThan">
      <formula>0</formula>
    </cfRule>
  </conditionalFormatting>
  <conditionalFormatting sqref="B456">
    <cfRule type="expression" dxfId="2321" priority="547">
      <formula>B456/#REF!&gt;1</formula>
    </cfRule>
  </conditionalFormatting>
  <conditionalFormatting sqref="B456">
    <cfRule type="expression" dxfId="2320" priority="548">
      <formula>B456/#REF!&lt;1</formula>
    </cfRule>
  </conditionalFormatting>
  <conditionalFormatting sqref="C456">
    <cfRule type="cellIs" dxfId="2319" priority="549" operator="lessThan">
      <formula>0</formula>
    </cfRule>
  </conditionalFormatting>
  <conditionalFormatting sqref="C456">
    <cfRule type="expression" dxfId="2318" priority="550">
      <formula>C456/B456&gt;1</formula>
    </cfRule>
  </conditionalFormatting>
  <conditionalFormatting sqref="C456">
    <cfRule type="expression" dxfId="2317" priority="551">
      <formula>C456/B456&lt;1</formula>
    </cfRule>
  </conditionalFormatting>
  <conditionalFormatting sqref="D456">
    <cfRule type="cellIs" dxfId="2316" priority="552" operator="lessThan">
      <formula>0</formula>
    </cfRule>
  </conditionalFormatting>
  <conditionalFormatting sqref="D456">
    <cfRule type="expression" dxfId="2315" priority="553">
      <formula>D456/C456&gt;1</formula>
    </cfRule>
  </conditionalFormatting>
  <conditionalFormatting sqref="D456">
    <cfRule type="expression" dxfId="2314" priority="554">
      <formula>D456/C456&lt;1</formula>
    </cfRule>
  </conditionalFormatting>
  <conditionalFormatting sqref="E456">
    <cfRule type="cellIs" dxfId="2313" priority="555" operator="lessThan">
      <formula>0</formula>
    </cfRule>
  </conditionalFormatting>
  <conditionalFormatting sqref="E456">
    <cfRule type="expression" dxfId="2312" priority="556">
      <formula>E456/D456&gt;1</formula>
    </cfRule>
  </conditionalFormatting>
  <conditionalFormatting sqref="E456">
    <cfRule type="expression" dxfId="2311" priority="557">
      <formula>E456/D456&lt;1</formula>
    </cfRule>
  </conditionalFormatting>
  <conditionalFormatting sqref="F456">
    <cfRule type="cellIs" dxfId="2310" priority="558" operator="lessThan">
      <formula>0</formula>
    </cfRule>
  </conditionalFormatting>
  <conditionalFormatting sqref="F456">
    <cfRule type="expression" dxfId="2309" priority="559">
      <formula>F456/E456&gt;1</formula>
    </cfRule>
  </conditionalFormatting>
  <conditionalFormatting sqref="F456">
    <cfRule type="expression" dxfId="2308" priority="560">
      <formula>F456/E456&lt;1</formula>
    </cfRule>
  </conditionalFormatting>
  <conditionalFormatting sqref="G456">
    <cfRule type="cellIs" dxfId="2307" priority="561" operator="lessThan">
      <formula>0</formula>
    </cfRule>
  </conditionalFormatting>
  <conditionalFormatting sqref="G456">
    <cfRule type="expression" dxfId="2306" priority="562">
      <formula>G456/F456&gt;1</formula>
    </cfRule>
  </conditionalFormatting>
  <conditionalFormatting sqref="G456">
    <cfRule type="expression" dxfId="2305" priority="563">
      <formula>G456/F456&lt;1</formula>
    </cfRule>
  </conditionalFormatting>
  <conditionalFormatting sqref="H456">
    <cfRule type="cellIs" dxfId="2304" priority="564" operator="lessThan">
      <formula>0</formula>
    </cfRule>
  </conditionalFormatting>
  <conditionalFormatting sqref="H456">
    <cfRule type="expression" dxfId="2303" priority="565">
      <formula>H456/G456&gt;1</formula>
    </cfRule>
  </conditionalFormatting>
  <conditionalFormatting sqref="H456">
    <cfRule type="expression" dxfId="2302" priority="566">
      <formula>H456/G456&lt;1</formula>
    </cfRule>
  </conditionalFormatting>
  <conditionalFormatting sqref="B464">
    <cfRule type="cellIs" dxfId="2301" priority="567" operator="lessThan">
      <formula>0</formula>
    </cfRule>
  </conditionalFormatting>
  <conditionalFormatting sqref="B464">
    <cfRule type="expression" dxfId="2300" priority="568">
      <formula>B464/#REF!&gt;1</formula>
    </cfRule>
  </conditionalFormatting>
  <conditionalFormatting sqref="B464">
    <cfRule type="expression" dxfId="2299" priority="569">
      <formula>B464/#REF!&lt;1</formula>
    </cfRule>
  </conditionalFormatting>
  <conditionalFormatting sqref="C464">
    <cfRule type="cellIs" dxfId="2298" priority="570" operator="lessThan">
      <formula>0</formula>
    </cfRule>
  </conditionalFormatting>
  <conditionalFormatting sqref="C464">
    <cfRule type="expression" dxfId="2297" priority="571">
      <formula>C464/B464&gt;1</formula>
    </cfRule>
  </conditionalFormatting>
  <conditionalFormatting sqref="C464">
    <cfRule type="expression" dxfId="2296" priority="572">
      <formula>C464/B464&lt;1</formula>
    </cfRule>
  </conditionalFormatting>
  <conditionalFormatting sqref="D464">
    <cfRule type="cellIs" dxfId="2295" priority="573" operator="lessThan">
      <formula>0</formula>
    </cfRule>
  </conditionalFormatting>
  <conditionalFormatting sqref="D464">
    <cfRule type="expression" dxfId="2294" priority="574">
      <formula>D464/C464&gt;1</formula>
    </cfRule>
  </conditionalFormatting>
  <conditionalFormatting sqref="D464">
    <cfRule type="expression" dxfId="2293" priority="575">
      <formula>D464/C464&lt;1</formula>
    </cfRule>
  </conditionalFormatting>
  <conditionalFormatting sqref="E464">
    <cfRule type="cellIs" dxfId="2292" priority="576" operator="lessThan">
      <formula>0</formula>
    </cfRule>
  </conditionalFormatting>
  <conditionalFormatting sqref="E464">
    <cfRule type="expression" dxfId="2291" priority="577">
      <formula>E464/D464&gt;1</formula>
    </cfRule>
  </conditionalFormatting>
  <conditionalFormatting sqref="E464">
    <cfRule type="expression" dxfId="2290" priority="578">
      <formula>E464/D464&lt;1</formula>
    </cfRule>
  </conditionalFormatting>
  <conditionalFormatting sqref="F464">
    <cfRule type="cellIs" dxfId="2289" priority="579" operator="lessThan">
      <formula>0</formula>
    </cfRule>
  </conditionalFormatting>
  <conditionalFormatting sqref="F464">
    <cfRule type="expression" dxfId="2288" priority="580">
      <formula>F464/E464&gt;1</formula>
    </cfRule>
  </conditionalFormatting>
  <conditionalFormatting sqref="F464">
    <cfRule type="expression" dxfId="2287" priority="581">
      <formula>F464/E464&lt;1</formula>
    </cfRule>
  </conditionalFormatting>
  <conditionalFormatting sqref="G464">
    <cfRule type="cellIs" dxfId="2286" priority="582" operator="lessThan">
      <formula>0</formula>
    </cfRule>
  </conditionalFormatting>
  <conditionalFormatting sqref="G464">
    <cfRule type="expression" dxfId="2285" priority="583">
      <formula>G464/F464&gt;1</formula>
    </cfRule>
  </conditionalFormatting>
  <conditionalFormatting sqref="G464">
    <cfRule type="expression" dxfId="2284" priority="584">
      <formula>G464/F464&lt;1</formula>
    </cfRule>
  </conditionalFormatting>
  <conditionalFormatting sqref="H464">
    <cfRule type="cellIs" dxfId="2283" priority="585" operator="lessThan">
      <formula>0</formula>
    </cfRule>
  </conditionalFormatting>
  <conditionalFormatting sqref="H464">
    <cfRule type="expression" dxfId="2282" priority="586">
      <formula>H464/G464&gt;1</formula>
    </cfRule>
  </conditionalFormatting>
  <conditionalFormatting sqref="H464">
    <cfRule type="expression" dxfId="2281" priority="587">
      <formula>H464/G464&lt;1</formula>
    </cfRule>
  </conditionalFormatting>
  <conditionalFormatting sqref="B493">
    <cfRule type="cellIs" dxfId="2280" priority="588" operator="lessThan">
      <formula>0</formula>
    </cfRule>
  </conditionalFormatting>
  <conditionalFormatting sqref="B493">
    <cfRule type="expression" dxfId="2279" priority="589">
      <formula>B493/#REF!&gt;1</formula>
    </cfRule>
  </conditionalFormatting>
  <conditionalFormatting sqref="B493">
    <cfRule type="expression" dxfId="2278" priority="590">
      <formula>B493/#REF!&lt;1</formula>
    </cfRule>
  </conditionalFormatting>
  <conditionalFormatting sqref="C493">
    <cfRule type="cellIs" dxfId="2277" priority="591" operator="lessThan">
      <formula>0</formula>
    </cfRule>
  </conditionalFormatting>
  <conditionalFormatting sqref="C493">
    <cfRule type="expression" dxfId="2276" priority="592">
      <formula>C493/B493&gt;1</formula>
    </cfRule>
  </conditionalFormatting>
  <conditionalFormatting sqref="C493">
    <cfRule type="expression" dxfId="2275" priority="593">
      <formula>C493/B493&lt;1</formula>
    </cfRule>
  </conditionalFormatting>
  <conditionalFormatting sqref="D493">
    <cfRule type="cellIs" dxfId="2274" priority="594" operator="lessThan">
      <formula>0</formula>
    </cfRule>
  </conditionalFormatting>
  <conditionalFormatting sqref="D493">
    <cfRule type="expression" dxfId="2273" priority="595">
      <formula>D493/C493&gt;1</formula>
    </cfRule>
  </conditionalFormatting>
  <conditionalFormatting sqref="D493">
    <cfRule type="expression" dxfId="2272" priority="596">
      <formula>D493/C493&lt;1</formula>
    </cfRule>
  </conditionalFormatting>
  <conditionalFormatting sqref="E493">
    <cfRule type="cellIs" dxfId="2271" priority="597" operator="lessThan">
      <formula>0</formula>
    </cfRule>
  </conditionalFormatting>
  <conditionalFormatting sqref="E493">
    <cfRule type="expression" dxfId="2270" priority="598">
      <formula>E493/D493&gt;1</formula>
    </cfRule>
  </conditionalFormatting>
  <conditionalFormatting sqref="E493">
    <cfRule type="expression" dxfId="2269" priority="599">
      <formula>E493/D493&lt;1</formula>
    </cfRule>
  </conditionalFormatting>
  <conditionalFormatting sqref="F493">
    <cfRule type="cellIs" dxfId="2268" priority="600" operator="lessThan">
      <formula>0</formula>
    </cfRule>
  </conditionalFormatting>
  <conditionalFormatting sqref="F493">
    <cfRule type="expression" dxfId="2267" priority="601">
      <formula>F493/E493&gt;1</formula>
    </cfRule>
  </conditionalFormatting>
  <conditionalFormatting sqref="F493">
    <cfRule type="expression" dxfId="2266" priority="602">
      <formula>F493/E493&lt;1</formula>
    </cfRule>
  </conditionalFormatting>
  <conditionalFormatting sqref="G493">
    <cfRule type="cellIs" dxfId="2265" priority="603" operator="lessThan">
      <formula>0</formula>
    </cfRule>
  </conditionalFormatting>
  <conditionalFormatting sqref="G493">
    <cfRule type="expression" dxfId="2264" priority="604">
      <formula>G493/F493&gt;1</formula>
    </cfRule>
  </conditionalFormatting>
  <conditionalFormatting sqref="G493">
    <cfRule type="expression" dxfId="2263" priority="605">
      <formula>G493/F493&lt;1</formula>
    </cfRule>
  </conditionalFormatting>
  <conditionalFormatting sqref="H493">
    <cfRule type="cellIs" dxfId="2262" priority="606" operator="lessThan">
      <formula>0</formula>
    </cfRule>
  </conditionalFormatting>
  <conditionalFormatting sqref="H493">
    <cfRule type="expression" dxfId="2261" priority="607">
      <formula>H493/G493&gt;1</formula>
    </cfRule>
  </conditionalFormatting>
  <conditionalFormatting sqref="H493">
    <cfRule type="expression" dxfId="2260" priority="608">
      <formula>H493/G493&lt;1</formula>
    </cfRule>
  </conditionalFormatting>
  <conditionalFormatting sqref="N500">
    <cfRule type="cellIs" dxfId="2259" priority="609" operator="lessThan">
      <formula>0</formula>
    </cfRule>
  </conditionalFormatting>
  <conditionalFormatting sqref="N508">
    <cfRule type="cellIs" dxfId="2258" priority="610" operator="lessThan">
      <formula>0</formula>
    </cfRule>
  </conditionalFormatting>
  <conditionalFormatting sqref="N508">
    <cfRule type="cellIs" dxfId="2257" priority="611" operator="lessThan">
      <formula>0</formula>
    </cfRule>
  </conditionalFormatting>
  <conditionalFormatting sqref="N509">
    <cfRule type="cellIs" dxfId="2256" priority="612" operator="lessThan">
      <formula>0</formula>
    </cfRule>
  </conditionalFormatting>
  <conditionalFormatting sqref="N509">
    <cfRule type="cellIs" dxfId="2255" priority="613" operator="lessThan">
      <formula>0</formula>
    </cfRule>
  </conditionalFormatting>
  <conditionalFormatting sqref="N514">
    <cfRule type="cellIs" dxfId="2254" priority="614" operator="lessThan">
      <formula>0</formula>
    </cfRule>
  </conditionalFormatting>
  <conditionalFormatting sqref="N514">
    <cfRule type="cellIs" dxfId="2253" priority="615" operator="lessThan">
      <formula>0</formula>
    </cfRule>
  </conditionalFormatting>
  <conditionalFormatting sqref="O330">
    <cfRule type="cellIs" dxfId="2252" priority="616" operator="lessThan">
      <formula>0</formula>
    </cfRule>
  </conditionalFormatting>
  <conditionalFormatting sqref="O331:O332">
    <cfRule type="cellIs" dxfId="2251" priority="617" operator="lessThan">
      <formula>0</formula>
    </cfRule>
  </conditionalFormatting>
  <conditionalFormatting sqref="O392:O395">
    <cfRule type="cellIs" dxfId="2250" priority="618" operator="lessThan">
      <formula>0</formula>
    </cfRule>
  </conditionalFormatting>
  <conditionalFormatting sqref="O328">
    <cfRule type="cellIs" dxfId="2249" priority="619" operator="lessThan">
      <formula>0</formula>
    </cfRule>
  </conditionalFormatting>
  <conditionalFormatting sqref="O333:O334">
    <cfRule type="cellIs" dxfId="2248" priority="620" operator="lessThan">
      <formula>0</formula>
    </cfRule>
  </conditionalFormatting>
  <conditionalFormatting sqref="O440:O441">
    <cfRule type="cellIs" dxfId="2247" priority="621" operator="lessThan">
      <formula>0</formula>
    </cfRule>
  </conditionalFormatting>
  <conditionalFormatting sqref="O455:O456">
    <cfRule type="cellIs" dxfId="2246" priority="622" operator="lessThan">
      <formula>0</formula>
    </cfRule>
  </conditionalFormatting>
  <conditionalFormatting sqref="O339:O340">
    <cfRule type="cellIs" dxfId="2245" priority="623" operator="lessThan">
      <formula>0</formula>
    </cfRule>
  </conditionalFormatting>
  <conditionalFormatting sqref="O345:O346">
    <cfRule type="cellIs" dxfId="2244" priority="624" operator="lessThan">
      <formula>0</formula>
    </cfRule>
  </conditionalFormatting>
  <conditionalFormatting sqref="O478:O479">
    <cfRule type="cellIs" dxfId="2243" priority="625" operator="lessThan">
      <formula>0</formula>
    </cfRule>
  </conditionalFormatting>
  <conditionalFormatting sqref="O351">
    <cfRule type="cellIs" dxfId="2242" priority="626" operator="lessThan">
      <formula>0</formula>
    </cfRule>
  </conditionalFormatting>
  <conditionalFormatting sqref="O357:O358">
    <cfRule type="cellIs" dxfId="2241" priority="627" operator="lessThan">
      <formula>0</formula>
    </cfRule>
  </conditionalFormatting>
  <conditionalFormatting sqref="O500:O501">
    <cfRule type="cellIs" dxfId="2240" priority="628" operator="lessThan">
      <formula>0</formula>
    </cfRule>
  </conditionalFormatting>
  <conditionalFormatting sqref="O517">
    <cfRule type="cellIs" dxfId="2239" priority="629" operator="lessThan">
      <formula>0</formula>
    </cfRule>
  </conditionalFormatting>
  <conditionalFormatting sqref="O522">
    <cfRule type="cellIs" dxfId="2238" priority="630" operator="lessThan">
      <formula>0</formula>
    </cfRule>
  </conditionalFormatting>
  <conditionalFormatting sqref="O363:O364">
    <cfRule type="cellIs" dxfId="2237" priority="631" operator="lessThan">
      <formula>0</formula>
    </cfRule>
  </conditionalFormatting>
  <conditionalFormatting sqref="O369:O370">
    <cfRule type="cellIs" dxfId="2236" priority="632" operator="lessThan">
      <formula>0</formula>
    </cfRule>
  </conditionalFormatting>
  <conditionalFormatting sqref="O375:O376">
    <cfRule type="cellIs" dxfId="2235" priority="633" operator="lessThan">
      <formula>0</formula>
    </cfRule>
  </conditionalFormatting>
  <conditionalFormatting sqref="O382:O383">
    <cfRule type="cellIs" dxfId="2234" priority="634" operator="lessThan">
      <formula>0</formula>
    </cfRule>
  </conditionalFormatting>
  <conditionalFormatting sqref="O388:O389">
    <cfRule type="cellIs" dxfId="2233" priority="635" operator="lessThan">
      <formula>0</formula>
    </cfRule>
  </conditionalFormatting>
  <conditionalFormatting sqref="O396:O397">
    <cfRule type="cellIs" dxfId="2232" priority="636" operator="lessThan">
      <formula>0</formula>
    </cfRule>
  </conditionalFormatting>
  <conditionalFormatting sqref="O410">
    <cfRule type="cellIs" dxfId="2231" priority="637" operator="lessThan">
      <formula>0</formula>
    </cfRule>
  </conditionalFormatting>
  <conditionalFormatting sqref="O423:O424">
    <cfRule type="cellIs" dxfId="2230" priority="638" operator="lessThan">
      <formula>0</formula>
    </cfRule>
  </conditionalFormatting>
  <conditionalFormatting sqref="O431:O432">
    <cfRule type="cellIs" dxfId="2229" priority="639" operator="lessThan">
      <formula>0</formula>
    </cfRule>
  </conditionalFormatting>
  <conditionalFormatting sqref="O448:O449">
    <cfRule type="cellIs" dxfId="2228" priority="640" operator="lessThan">
      <formula>0</formula>
    </cfRule>
  </conditionalFormatting>
  <conditionalFormatting sqref="O564">
    <cfRule type="cellIs" dxfId="2227" priority="641" operator="lessThan">
      <formula>0</formula>
    </cfRule>
  </conditionalFormatting>
  <conditionalFormatting sqref="O565">
    <cfRule type="cellIs" dxfId="2226" priority="642" operator="lessThan">
      <formula>0</formula>
    </cfRule>
  </conditionalFormatting>
  <conditionalFormatting sqref="O463:O464">
    <cfRule type="cellIs" dxfId="2225" priority="643" operator="lessThan">
      <formula>0</formula>
    </cfRule>
  </conditionalFormatting>
  <conditionalFormatting sqref="O471:O472">
    <cfRule type="cellIs" dxfId="2224" priority="644" operator="lessThan">
      <formula>0</formula>
    </cfRule>
  </conditionalFormatting>
  <conditionalFormatting sqref="O485:O486">
    <cfRule type="cellIs" dxfId="2223" priority="645" operator="lessThan">
      <formula>0</formula>
    </cfRule>
  </conditionalFormatting>
  <conditionalFormatting sqref="O492:O493">
    <cfRule type="cellIs" dxfId="2222" priority="646" operator="lessThan">
      <formula>0</formula>
    </cfRule>
  </conditionalFormatting>
  <conditionalFormatting sqref="D427:N430">
    <cfRule type="cellIs" dxfId="2221" priority="647" operator="lessThan">
      <formula>0</formula>
    </cfRule>
  </conditionalFormatting>
  <conditionalFormatting sqref="C441:N441">
    <cfRule type="cellIs" dxfId="2220" priority="648" operator="lessThan">
      <formula>0</formula>
    </cfRule>
  </conditionalFormatting>
  <conditionalFormatting sqref="O538">
    <cfRule type="cellIs" dxfId="2219" priority="649" operator="lessThan">
      <formula>0</formula>
    </cfRule>
  </conditionalFormatting>
  <conditionalFormatting sqref="O556:O558">
    <cfRule type="cellIs" dxfId="2218" priority="650" operator="lessThan">
      <formula>0</formula>
    </cfRule>
  </conditionalFormatting>
  <conditionalFormatting sqref="I626:P626 O624:P625 O627:P627">
    <cfRule type="cellIs" dxfId="2217" priority="651" operator="lessThan">
      <formula>0</formula>
    </cfRule>
  </conditionalFormatting>
  <conditionalFormatting sqref="O560:O561">
    <cfRule type="cellIs" dxfId="2216" priority="652" operator="lessThan">
      <formula>0</formula>
    </cfRule>
  </conditionalFormatting>
  <conditionalFormatting sqref="O567">
    <cfRule type="cellIs" dxfId="2215" priority="653" operator="lessThan">
      <formula>0</formula>
    </cfRule>
  </conditionalFormatting>
  <conditionalFormatting sqref="O568">
    <cfRule type="cellIs" dxfId="2214" priority="654" operator="lessThan">
      <formula>0</formula>
    </cfRule>
  </conditionalFormatting>
  <conditionalFormatting sqref="D570:N570 D567:N567 D564:N565 D556:N558">
    <cfRule type="expression" dxfId="2213" priority="655">
      <formula>D556/C556&gt;1</formula>
    </cfRule>
  </conditionalFormatting>
  <conditionalFormatting sqref="D570:N570 D567:N567 D564:N565 D556:N558">
    <cfRule type="expression" dxfId="2212" priority="656">
      <formula>D556/C556&lt;1</formula>
    </cfRule>
  </conditionalFormatting>
  <conditionalFormatting sqref="C427:C430">
    <cfRule type="cellIs" dxfId="2211" priority="657" operator="lessThan">
      <formula>0</formula>
    </cfRule>
  </conditionalFormatting>
  <conditionalFormatting sqref="C427:C430">
    <cfRule type="expression" dxfId="2210" priority="658">
      <formula>C427/B427&gt;1</formula>
    </cfRule>
  </conditionalFormatting>
  <conditionalFormatting sqref="C427:C430">
    <cfRule type="expression" dxfId="2209" priority="659">
      <formula>C427/B427&lt;1</formula>
    </cfRule>
  </conditionalFormatting>
  <conditionalFormatting sqref="D427:N430">
    <cfRule type="expression" dxfId="2208" priority="660">
      <formula>D427/C427&gt;1</formula>
    </cfRule>
  </conditionalFormatting>
  <conditionalFormatting sqref="D427:N430">
    <cfRule type="expression" dxfId="2207" priority="661">
      <formula>D427/C427&lt;1</formula>
    </cfRule>
  </conditionalFormatting>
  <conditionalFormatting sqref="B427:B430">
    <cfRule type="cellIs" dxfId="2206" priority="662" operator="lessThan">
      <formula>0</formula>
    </cfRule>
  </conditionalFormatting>
  <conditionalFormatting sqref="B427:B430">
    <cfRule type="expression" dxfId="2205" priority="663">
      <formula>B427/#REF!&gt;1</formula>
    </cfRule>
  </conditionalFormatting>
  <conditionalFormatting sqref="B427:B430">
    <cfRule type="expression" dxfId="2204" priority="664">
      <formula>B427/#REF!&lt;1</formula>
    </cfRule>
  </conditionalFormatting>
  <conditionalFormatting sqref="J492:N492 J478:N478 J463:N463">
    <cfRule type="cellIs" dxfId="2203" priority="665" operator="lessThan">
      <formula>0</formula>
    </cfRule>
  </conditionalFormatting>
  <conditionalFormatting sqref="C492:I492 C488:C491 C478:I478 C474:C477 C463:I463 C459:C462">
    <cfRule type="cellIs" dxfId="2202" priority="666" operator="lessThan">
      <formula>0</formula>
    </cfRule>
  </conditionalFormatting>
  <conditionalFormatting sqref="C492:M492 C478:M478 C463:M463">
    <cfRule type="cellIs" dxfId="2201" priority="667" operator="lessThan">
      <formula>0</formula>
    </cfRule>
  </conditionalFormatting>
  <conditionalFormatting sqref="C488:C491 C474:C477 C459:C462">
    <cfRule type="expression" dxfId="2200" priority="668">
      <formula>C459/B459&gt;1</formula>
    </cfRule>
  </conditionalFormatting>
  <conditionalFormatting sqref="C488:C491 C474:C477 C459:C462">
    <cfRule type="expression" dxfId="2199" priority="669">
      <formula>C459/B459&lt;1</formula>
    </cfRule>
  </conditionalFormatting>
  <conditionalFormatting sqref="D488:N491 D474:N477 D459:N462">
    <cfRule type="cellIs" dxfId="2198" priority="670" operator="lessThan">
      <formula>0</formula>
    </cfRule>
  </conditionalFormatting>
  <conditionalFormatting sqref="D488:N491 D474:N477 D459:N462">
    <cfRule type="expression" dxfId="2197" priority="671">
      <formula>D459/C459&gt;1</formula>
    </cfRule>
  </conditionalFormatting>
  <conditionalFormatting sqref="D488:N491 D474:N477 D459:N462">
    <cfRule type="expression" dxfId="2196" priority="672">
      <formula>D459/C459&lt;1</formula>
    </cfRule>
  </conditionalFormatting>
  <conditionalFormatting sqref="C492:N492 C478:N478 C463:N463">
    <cfRule type="cellIs" dxfId="2195" priority="673" operator="lessThan">
      <formula>0</formula>
    </cfRule>
  </conditionalFormatting>
  <conditionalFormatting sqref="C492:N492 C478:N478 C463:N463">
    <cfRule type="expression" dxfId="2194" priority="674">
      <formula>C463/B463&gt;1</formula>
    </cfRule>
  </conditionalFormatting>
  <conditionalFormatting sqref="C492:N492 C478:N478 C463:N463">
    <cfRule type="expression" dxfId="2193" priority="675">
      <formula>C463/B463&lt;1</formula>
    </cfRule>
  </conditionalFormatting>
  <conditionalFormatting sqref="B570 B567 B564:B565 B560:B561 B556:B558">
    <cfRule type="cellIs" dxfId="2192" priority="676" operator="lessThan">
      <formula>0</formula>
    </cfRule>
  </conditionalFormatting>
  <conditionalFormatting sqref="C570 C567 C564:C565 C556:C558">
    <cfRule type="cellIs" dxfId="2191" priority="677" operator="lessThan">
      <formula>0</formula>
    </cfRule>
  </conditionalFormatting>
  <conditionalFormatting sqref="C570 C567 C564:C565 C556:C558">
    <cfRule type="expression" dxfId="2190" priority="678">
      <formula>C556/B556&gt;1</formula>
    </cfRule>
  </conditionalFormatting>
  <conditionalFormatting sqref="C570 C567 C564:C565 C556:C558">
    <cfRule type="expression" dxfId="2189" priority="679">
      <formula>C556/B556&lt;1</formula>
    </cfRule>
  </conditionalFormatting>
  <conditionalFormatting sqref="D570:N570 D567:N567 D564:N565 D556:N558">
    <cfRule type="cellIs" dxfId="2188" priority="680" operator="lessThan">
      <formula>0</formula>
    </cfRule>
  </conditionalFormatting>
  <conditionalFormatting sqref="B424:N424 B441 B472 B501">
    <cfRule type="expression" dxfId="2187" priority="681">
      <formula>B424/#REF!&gt;1</formula>
    </cfRule>
  </conditionalFormatting>
  <conditionalFormatting sqref="B424:N424 B441 B472 B501">
    <cfRule type="expression" dxfId="2186" priority="682">
      <formula>B424/#REF!&lt;1</formula>
    </cfRule>
  </conditionalFormatting>
  <conditionalFormatting sqref="C396">
    <cfRule type="cellIs" dxfId="2185" priority="683" operator="lessThan">
      <formula>0</formula>
    </cfRule>
  </conditionalFormatting>
  <conditionalFormatting sqref="C396">
    <cfRule type="expression" dxfId="2184" priority="684">
      <formula>C396/B396&gt;1</formula>
    </cfRule>
  </conditionalFormatting>
  <conditionalFormatting sqref="C396">
    <cfRule type="expression" dxfId="2183" priority="685">
      <formula>C396/B396&lt;1</formula>
    </cfRule>
  </conditionalFormatting>
  <conditionalFormatting sqref="D396:N396">
    <cfRule type="cellIs" dxfId="2182" priority="686" operator="lessThan">
      <formula>0</formula>
    </cfRule>
  </conditionalFormatting>
  <conditionalFormatting sqref="D396:N396">
    <cfRule type="expression" dxfId="2181" priority="687">
      <formula>D396/C396&gt;1</formula>
    </cfRule>
  </conditionalFormatting>
  <conditionalFormatting sqref="D396:N396">
    <cfRule type="expression" dxfId="2180" priority="688">
      <formula>D396/C396&lt;1</formula>
    </cfRule>
  </conditionalFormatting>
  <conditionalFormatting sqref="B396">
    <cfRule type="cellIs" dxfId="2179" priority="689" operator="lessThan">
      <formula>0</formula>
    </cfRule>
  </conditionalFormatting>
  <conditionalFormatting sqref="B396">
    <cfRule type="expression" dxfId="2178" priority="690">
      <formula>B396/#REF!&gt;1</formula>
    </cfRule>
  </conditionalFormatting>
  <conditionalFormatting sqref="B396">
    <cfRule type="expression" dxfId="2177" priority="691">
      <formula>B396/#REF!&lt;1</formula>
    </cfRule>
  </conditionalFormatting>
  <conditionalFormatting sqref="C431">
    <cfRule type="cellIs" dxfId="2176" priority="692" operator="lessThan">
      <formula>0</formula>
    </cfRule>
  </conditionalFormatting>
  <conditionalFormatting sqref="D431:N431">
    <cfRule type="cellIs" dxfId="2175" priority="693" operator="lessThan">
      <formula>0</formula>
    </cfRule>
  </conditionalFormatting>
  <conditionalFormatting sqref="C431">
    <cfRule type="expression" dxfId="2174" priority="694">
      <formula>C431/B431&gt;1</formula>
    </cfRule>
  </conditionalFormatting>
  <conditionalFormatting sqref="C431">
    <cfRule type="expression" dxfId="2173" priority="695">
      <formula>C431/B431&lt;1</formula>
    </cfRule>
  </conditionalFormatting>
  <conditionalFormatting sqref="D431:N431">
    <cfRule type="expression" dxfId="2172" priority="696">
      <formula>D431/C431&gt;1</formula>
    </cfRule>
  </conditionalFormatting>
  <conditionalFormatting sqref="D431:N431">
    <cfRule type="expression" dxfId="2171" priority="697">
      <formula>D431/C431&lt;1</formula>
    </cfRule>
  </conditionalFormatting>
  <conditionalFormatting sqref="B431">
    <cfRule type="cellIs" dxfId="2170" priority="698" operator="lessThan">
      <formula>0</formula>
    </cfRule>
  </conditionalFormatting>
  <conditionalFormatting sqref="B431">
    <cfRule type="expression" dxfId="2169" priority="699">
      <formula>B431/#REF!&gt;1</formula>
    </cfRule>
  </conditionalFormatting>
  <conditionalFormatting sqref="B431">
    <cfRule type="expression" dxfId="2168" priority="700">
      <formula>B431/#REF!&lt;1</formula>
    </cfRule>
  </conditionalFormatting>
  <conditionalFormatting sqref="C472:N472">
    <cfRule type="cellIs" dxfId="2167" priority="701" operator="lessThan">
      <formula>0</formula>
    </cfRule>
  </conditionalFormatting>
  <conditionalFormatting sqref="C517:N517">
    <cfRule type="expression" dxfId="2166" priority="702">
      <formula>C517/B517&gt;1</formula>
    </cfRule>
  </conditionalFormatting>
  <conditionalFormatting sqref="C517:N517">
    <cfRule type="expression" dxfId="2165" priority="703">
      <formula>C517/B517&lt;1</formula>
    </cfRule>
  </conditionalFormatting>
  <conditionalFormatting sqref="I456:N456">
    <cfRule type="cellIs" dxfId="2164" priority="704" operator="lessThan">
      <formula>0</formula>
    </cfRule>
  </conditionalFormatting>
  <conditionalFormatting sqref="I456:N456">
    <cfRule type="expression" dxfId="2163" priority="705">
      <formula>I456/H456&gt;1</formula>
    </cfRule>
  </conditionalFormatting>
  <conditionalFormatting sqref="I456:N456">
    <cfRule type="expression" dxfId="2162" priority="706">
      <formula>I456/H456&lt;1</formula>
    </cfRule>
  </conditionalFormatting>
  <conditionalFormatting sqref="I464:N464">
    <cfRule type="cellIs" dxfId="2161" priority="707" operator="lessThan">
      <formula>0</formula>
    </cfRule>
  </conditionalFormatting>
  <conditionalFormatting sqref="I464:N464">
    <cfRule type="expression" dxfId="2160" priority="708">
      <formula>I464/H464&gt;1</formula>
    </cfRule>
  </conditionalFormatting>
  <conditionalFormatting sqref="I464:N464">
    <cfRule type="expression" dxfId="2159" priority="709">
      <formula>I464/H464&lt;1</formula>
    </cfRule>
  </conditionalFormatting>
  <conditionalFormatting sqref="B479:N479">
    <cfRule type="cellIs" dxfId="2158" priority="710" operator="lessThan">
      <formula>0</formula>
    </cfRule>
  </conditionalFormatting>
  <conditionalFormatting sqref="B479:N479">
    <cfRule type="expression" dxfId="2157" priority="711">
      <formula>B479/A479&gt;1</formula>
    </cfRule>
  </conditionalFormatting>
  <conditionalFormatting sqref="B479:N479">
    <cfRule type="expression" dxfId="2156" priority="712">
      <formula>B479/A479&lt;1</formula>
    </cfRule>
  </conditionalFormatting>
  <conditionalFormatting sqref="B493:N493">
    <cfRule type="cellIs" dxfId="2155" priority="713" operator="lessThan">
      <formula>0</formula>
    </cfRule>
  </conditionalFormatting>
  <conditionalFormatting sqref="B493:N493">
    <cfRule type="expression" dxfId="2154" priority="714">
      <formula>B493/A493&gt;1</formula>
    </cfRule>
  </conditionalFormatting>
  <conditionalFormatting sqref="B493:N493">
    <cfRule type="expression" dxfId="2153" priority="715">
      <formula>B493/A493&lt;1</formula>
    </cfRule>
  </conditionalFormatting>
  <conditionalFormatting sqref="N522">
    <cfRule type="cellIs" dxfId="2152" priority="716" operator="lessThan">
      <formula>0</formula>
    </cfRule>
  </conditionalFormatting>
  <conditionalFormatting sqref="C486:N486">
    <cfRule type="expression" dxfId="2151" priority="717">
      <formula>C486/B486&gt;1</formula>
    </cfRule>
  </conditionalFormatting>
  <conditionalFormatting sqref="C486:N486">
    <cfRule type="expression" dxfId="2150" priority="718">
      <formula>C486/B486&lt;1</formula>
    </cfRule>
  </conditionalFormatting>
  <conditionalFormatting sqref="C441:N441">
    <cfRule type="expression" dxfId="2149" priority="719">
      <formula>C441/B441&gt;1</formula>
    </cfRule>
  </conditionalFormatting>
  <conditionalFormatting sqref="C441:N441">
    <cfRule type="expression" dxfId="2148" priority="720">
      <formula>C441/B441&lt;1</formula>
    </cfRule>
  </conditionalFormatting>
  <conditionalFormatting sqref="C560:N561">
    <cfRule type="cellIs" dxfId="2147" priority="721" operator="lessThan">
      <formula>0</formula>
    </cfRule>
  </conditionalFormatting>
  <conditionalFormatting sqref="C472:N472">
    <cfRule type="expression" dxfId="2146" priority="722">
      <formula>C472/B472&gt;1</formula>
    </cfRule>
  </conditionalFormatting>
  <conditionalFormatting sqref="C472:N472">
    <cfRule type="expression" dxfId="2145" priority="723">
      <formula>C472/B472&lt;1</formula>
    </cfRule>
  </conditionalFormatting>
  <conditionalFormatting sqref="C501:N501">
    <cfRule type="cellIs" dxfId="2144" priority="724" operator="lessThan">
      <formula>0</formula>
    </cfRule>
  </conditionalFormatting>
  <conditionalFormatting sqref="C522:M522">
    <cfRule type="expression" dxfId="2143" priority="725">
      <formula>C522/B522&gt;1</formula>
    </cfRule>
  </conditionalFormatting>
  <conditionalFormatting sqref="C522:M522">
    <cfRule type="expression" dxfId="2142" priority="726">
      <formula>C522/B522&lt;1</formula>
    </cfRule>
  </conditionalFormatting>
  <conditionalFormatting sqref="C517:N517">
    <cfRule type="cellIs" dxfId="2141" priority="727" operator="lessThan">
      <formula>0</formula>
    </cfRule>
  </conditionalFormatting>
  <conditionalFormatting sqref="N522">
    <cfRule type="expression" dxfId="2140" priority="728">
      <formula>N522/M522&gt;1</formula>
    </cfRule>
  </conditionalFormatting>
  <conditionalFormatting sqref="N522">
    <cfRule type="expression" dxfId="2139" priority="729">
      <formula>N522/M522&lt;1</formula>
    </cfRule>
  </conditionalFormatting>
  <conditionalFormatting sqref="C522:M522">
    <cfRule type="cellIs" dxfId="2138" priority="730" operator="lessThan">
      <formula>0</formula>
    </cfRule>
  </conditionalFormatting>
  <conditionalFormatting sqref="C522:M522">
    <cfRule type="cellIs" dxfId="2137" priority="731" operator="lessThan">
      <formula>0</formula>
    </cfRule>
  </conditionalFormatting>
  <conditionalFormatting sqref="B486">
    <cfRule type="cellIs" dxfId="2136" priority="732" operator="lessThan">
      <formula>0</formula>
    </cfRule>
  </conditionalFormatting>
  <conditionalFormatting sqref="B486">
    <cfRule type="expression" dxfId="2135" priority="733">
      <formula>B486/#REF!&gt;1</formula>
    </cfRule>
  </conditionalFormatting>
  <conditionalFormatting sqref="B486">
    <cfRule type="expression" dxfId="2134" priority="734">
      <formula>B486/#REF!&lt;1</formula>
    </cfRule>
  </conditionalFormatting>
  <conditionalFormatting sqref="C486:N486">
    <cfRule type="cellIs" dxfId="2133" priority="735" operator="lessThan">
      <formula>0</formula>
    </cfRule>
  </conditionalFormatting>
  <conditionalFormatting sqref="C560:N561">
    <cfRule type="expression" dxfId="2132" priority="736">
      <formula>C560/B560&gt;1</formula>
    </cfRule>
  </conditionalFormatting>
  <conditionalFormatting sqref="C560:N561">
    <cfRule type="expression" dxfId="2131" priority="737">
      <formula>C560/B560&lt;1</formula>
    </cfRule>
  </conditionalFormatting>
  <conditionalFormatting sqref="C517:N517">
    <cfRule type="cellIs" dxfId="2130" priority="738" operator="lessThan">
      <formula>0</formula>
    </cfRule>
  </conditionalFormatting>
  <conditionalFormatting sqref="C501:N501">
    <cfRule type="expression" dxfId="2129" priority="739">
      <formula>C501/B501&gt;1</formula>
    </cfRule>
  </conditionalFormatting>
  <conditionalFormatting sqref="C501:N501">
    <cfRule type="expression" dxfId="2128" priority="740">
      <formula>C501/B501&lt;1</formula>
    </cfRule>
  </conditionalFormatting>
  <conditionalFormatting sqref="C517:N517">
    <cfRule type="cellIs" dxfId="2127" priority="741" operator="lessThan">
      <formula>0</formula>
    </cfRule>
  </conditionalFormatting>
  <conditionalFormatting sqref="N522">
    <cfRule type="cellIs" dxfId="2126" priority="742" operator="lessThan">
      <formula>0</formula>
    </cfRule>
  </conditionalFormatting>
  <conditionalFormatting sqref="C522:M522">
    <cfRule type="cellIs" dxfId="2125" priority="743" operator="lessThan">
      <formula>0</formula>
    </cfRule>
  </conditionalFormatting>
  <conditionalFormatting sqref="N522">
    <cfRule type="cellIs" dxfId="2124" priority="744" operator="lessThan">
      <formula>0</formula>
    </cfRule>
  </conditionalFormatting>
  <conditionalFormatting sqref="B616:N619">
    <cfRule type="cellIs" dxfId="2123" priority="745" operator="lessThan">
      <formula>0</formula>
    </cfRule>
  </conditionalFormatting>
  <conditionalFormatting sqref="I618:P618 O616:P617 O619:P619">
    <cfRule type="cellIs" dxfId="2122" priority="746" operator="lessThan">
      <formula>0</formula>
    </cfRule>
  </conditionalFormatting>
  <conditionalFormatting sqref="B620:N623">
    <cfRule type="cellIs" dxfId="2121" priority="747" operator="lessThan">
      <formula>0</formula>
    </cfRule>
  </conditionalFormatting>
  <conditionalFormatting sqref="I622:P622 O620:P621 O623:P623">
    <cfRule type="cellIs" dxfId="2120" priority="748" operator="lessThan">
      <formula>0</formula>
    </cfRule>
  </conditionalFormatting>
  <conditionalFormatting sqref="B628:N631">
    <cfRule type="cellIs" dxfId="2119" priority="749" operator="lessThan">
      <formula>0</formula>
    </cfRule>
  </conditionalFormatting>
  <conditionalFormatting sqref="I630:P630 O628:P629 O631:P631">
    <cfRule type="cellIs" dxfId="2118" priority="750" operator="lessThan">
      <formula>0</formula>
    </cfRule>
  </conditionalFormatting>
  <conditionalFormatting sqref="B632:N635">
    <cfRule type="cellIs" dxfId="2117" priority="751" operator="lessThan">
      <formula>0</formula>
    </cfRule>
  </conditionalFormatting>
  <conditionalFormatting sqref="I634:P634 O632:P633 O635:P635">
    <cfRule type="cellIs" dxfId="2116" priority="752" operator="lessThan">
      <formula>0</formula>
    </cfRule>
  </conditionalFormatting>
  <conditionalFormatting sqref="O570">
    <cfRule type="cellIs" dxfId="2115" priority="753" operator="lessThan">
      <formula>0</formula>
    </cfRule>
  </conditionalFormatting>
  <conditionalFormatting sqref="J455:N455">
    <cfRule type="cellIs" dxfId="2114" priority="754" operator="lessThan">
      <formula>0</formula>
    </cfRule>
  </conditionalFormatting>
  <conditionalFormatting sqref="C455:I455 C451:C454">
    <cfRule type="cellIs" dxfId="2113" priority="755" operator="lessThan">
      <formula>0</formula>
    </cfRule>
  </conditionalFormatting>
  <conditionalFormatting sqref="C455:M455">
    <cfRule type="cellIs" dxfId="2112" priority="756" operator="lessThan">
      <formula>0</formula>
    </cfRule>
  </conditionalFormatting>
  <conditionalFormatting sqref="C451:C454">
    <cfRule type="expression" dxfId="2111" priority="757">
      <formula>C451/B451&gt;1</formula>
    </cfRule>
  </conditionalFormatting>
  <conditionalFormatting sqref="C451:C454">
    <cfRule type="expression" dxfId="2110" priority="758">
      <formula>C451/B451&lt;1</formula>
    </cfRule>
  </conditionalFormatting>
  <conditionalFormatting sqref="D451:N454">
    <cfRule type="cellIs" dxfId="2109" priority="759" operator="lessThan">
      <formula>0</formula>
    </cfRule>
  </conditionalFormatting>
  <conditionalFormatting sqref="D451:N454">
    <cfRule type="expression" dxfId="2108" priority="760">
      <formula>D451/C451&gt;1</formula>
    </cfRule>
  </conditionalFormatting>
  <conditionalFormatting sqref="D451:N454">
    <cfRule type="expression" dxfId="2107" priority="761">
      <formula>D451/C451&lt;1</formula>
    </cfRule>
  </conditionalFormatting>
  <conditionalFormatting sqref="C455:N455">
    <cfRule type="cellIs" dxfId="2106" priority="762" operator="lessThan">
      <formula>0</formula>
    </cfRule>
  </conditionalFormatting>
  <conditionalFormatting sqref="C455:N455">
    <cfRule type="expression" dxfId="2105" priority="763">
      <formula>C455/B455&gt;1</formula>
    </cfRule>
  </conditionalFormatting>
  <conditionalFormatting sqref="C455:N455">
    <cfRule type="expression" dxfId="2104" priority="764">
      <formula>C455/B455&lt;1</formula>
    </cfRule>
  </conditionalFormatting>
  <conditionalFormatting sqref="B435">
    <cfRule type="cellIs" dxfId="2103" priority="765" operator="lessThan">
      <formula>0</formula>
    </cfRule>
  </conditionalFormatting>
  <conditionalFormatting sqref="P425">
    <cfRule type="cellIs" dxfId="2102" priority="766" operator="lessThan">
      <formula>0</formula>
    </cfRule>
  </conditionalFormatting>
  <conditionalFormatting sqref="B397:N397">
    <cfRule type="cellIs" dxfId="2101" priority="767" operator="lessThan">
      <formula>0</formula>
    </cfRule>
  </conditionalFormatting>
  <conditionalFormatting sqref="P433">
    <cfRule type="cellIs" dxfId="2100" priority="768" operator="lessThan">
      <formula>0</formula>
    </cfRule>
  </conditionalFormatting>
  <conditionalFormatting sqref="O425">
    <cfRule type="cellIs" dxfId="2099" priority="769" operator="lessThan">
      <formula>0</formula>
    </cfRule>
  </conditionalFormatting>
  <conditionalFormatting sqref="B425:N425">
    <cfRule type="cellIs" dxfId="2098" priority="770" operator="lessThan">
      <formula>0</formula>
    </cfRule>
  </conditionalFormatting>
  <conditionalFormatting sqref="O433">
    <cfRule type="cellIs" dxfId="2097" priority="771" operator="lessThan">
      <formula>0</formula>
    </cfRule>
  </conditionalFormatting>
  <conditionalFormatting sqref="P442">
    <cfRule type="cellIs" dxfId="2096" priority="772" operator="lessThan">
      <formula>0</formula>
    </cfRule>
  </conditionalFormatting>
  <conditionalFormatting sqref="B433:N433">
    <cfRule type="cellIs" dxfId="2095" priority="773" operator="lessThan">
      <formula>0</formula>
    </cfRule>
  </conditionalFormatting>
  <conditionalFormatting sqref="B442:N442">
    <cfRule type="cellIs" dxfId="2094" priority="774" operator="lessThan">
      <formula>0</formula>
    </cfRule>
  </conditionalFormatting>
  <conditionalFormatting sqref="P457">
    <cfRule type="cellIs" dxfId="2093" priority="775" operator="lessThan">
      <formula>0</formula>
    </cfRule>
  </conditionalFormatting>
  <conditionalFormatting sqref="O442">
    <cfRule type="cellIs" dxfId="2092" priority="776" operator="lessThan">
      <formula>0</formula>
    </cfRule>
  </conditionalFormatting>
  <conditionalFormatting sqref="B457:N457">
    <cfRule type="cellIs" dxfId="2091" priority="777" operator="lessThan">
      <formula>0</formula>
    </cfRule>
  </conditionalFormatting>
  <conditionalFormatting sqref="P465">
    <cfRule type="cellIs" dxfId="2090" priority="778" operator="lessThan">
      <formula>0</formula>
    </cfRule>
  </conditionalFormatting>
  <conditionalFormatting sqref="O457">
    <cfRule type="cellIs" dxfId="2089" priority="779" operator="lessThan">
      <formula>0</formula>
    </cfRule>
  </conditionalFormatting>
  <conditionalFormatting sqref="P494">
    <cfRule type="cellIs" dxfId="2088" priority="780" operator="lessThan">
      <formula>0</formula>
    </cfRule>
  </conditionalFormatting>
  <conditionalFormatting sqref="O465">
    <cfRule type="cellIs" dxfId="2087" priority="781" operator="lessThan">
      <formula>0</formula>
    </cfRule>
  </conditionalFormatting>
  <conditionalFormatting sqref="B465:N465">
    <cfRule type="cellIs" dxfId="2086" priority="782" operator="lessThan">
      <formula>0</formula>
    </cfRule>
  </conditionalFormatting>
  <conditionalFormatting sqref="O494">
    <cfRule type="cellIs" dxfId="2085" priority="783" operator="lessThan">
      <formula>0</formula>
    </cfRule>
  </conditionalFormatting>
  <conditionalFormatting sqref="B494:N494">
    <cfRule type="cellIs" dxfId="2084" priority="784" operator="lessThan">
      <formula>0</formula>
    </cfRule>
  </conditionalFormatting>
  <conditionalFormatting sqref="N327">
    <cfRule type="cellIs" dxfId="2083" priority="785" operator="lessThan">
      <formula>0</formula>
    </cfRule>
  </conditionalFormatting>
  <conditionalFormatting sqref="P399:P404 O398:P398 B398">
    <cfRule type="cellIs" dxfId="2082" priority="786" operator="lessThan">
      <formula>0</formula>
    </cfRule>
  </conditionalFormatting>
  <conditionalFormatting sqref="C399:C402">
    <cfRule type="cellIs" dxfId="2081" priority="787" operator="lessThan">
      <formula>0</formula>
    </cfRule>
  </conditionalFormatting>
  <conditionalFormatting sqref="B563:G563">
    <cfRule type="cellIs" dxfId="2080" priority="788" operator="lessThan">
      <formula>0</formula>
    </cfRule>
  </conditionalFormatting>
  <conditionalFormatting sqref="O399:O402">
    <cfRule type="cellIs" dxfId="2079" priority="789" operator="lessThan">
      <formula>0</formula>
    </cfRule>
  </conditionalFormatting>
  <conditionalFormatting sqref="B399:B402">
    <cfRule type="cellIs" dxfId="2078" priority="790" operator="lessThan">
      <formula>0</formula>
    </cfRule>
  </conditionalFormatting>
  <conditionalFormatting sqref="B403">
    <cfRule type="cellIs" dxfId="2077" priority="791" operator="lessThan">
      <formula>0</formula>
    </cfRule>
  </conditionalFormatting>
  <conditionalFormatting sqref="D399:N402">
    <cfRule type="cellIs" dxfId="2076" priority="792" operator="lessThan">
      <formula>0</formula>
    </cfRule>
  </conditionalFormatting>
  <conditionalFormatting sqref="D403:N403">
    <cfRule type="cellIs" dxfId="2075" priority="793" operator="lessThan">
      <formula>0</formula>
    </cfRule>
  </conditionalFormatting>
  <conditionalFormatting sqref="O403:O404">
    <cfRule type="cellIs" dxfId="2074" priority="794" operator="lessThan">
      <formula>0</formula>
    </cfRule>
  </conditionalFormatting>
  <conditionalFormatting sqref="C403">
    <cfRule type="cellIs" dxfId="2073" priority="795" operator="lessThan">
      <formula>0</formula>
    </cfRule>
  </conditionalFormatting>
  <conditionalFormatting sqref="C399:C402">
    <cfRule type="expression" dxfId="2072" priority="796">
      <formula>C399/B399&gt;1</formula>
    </cfRule>
  </conditionalFormatting>
  <conditionalFormatting sqref="C399:C402">
    <cfRule type="expression" dxfId="2071" priority="797">
      <formula>C399/B399&lt;1</formula>
    </cfRule>
  </conditionalFormatting>
  <conditionalFormatting sqref="D399:N402">
    <cfRule type="expression" dxfId="2070" priority="798">
      <formula>D399/C399&gt;1</formula>
    </cfRule>
  </conditionalFormatting>
  <conditionalFormatting sqref="D399:N402">
    <cfRule type="expression" dxfId="2069" priority="799">
      <formula>D399/C399&lt;1</formula>
    </cfRule>
  </conditionalFormatting>
  <conditionalFormatting sqref="B399:B402">
    <cfRule type="expression" dxfId="2068" priority="800">
      <formula>B399/#REF!&gt;1</formula>
    </cfRule>
  </conditionalFormatting>
  <conditionalFormatting sqref="B399:B402">
    <cfRule type="expression" dxfId="2067" priority="801">
      <formula>B399/#REF!&lt;1</formula>
    </cfRule>
  </conditionalFormatting>
  <conditionalFormatting sqref="C403">
    <cfRule type="expression" dxfId="2066" priority="802">
      <formula>C403/B403&gt;1</formula>
    </cfRule>
  </conditionalFormatting>
  <conditionalFormatting sqref="C403">
    <cfRule type="expression" dxfId="2065" priority="803">
      <formula>C403/B403&lt;1</formula>
    </cfRule>
  </conditionalFormatting>
  <conditionalFormatting sqref="D403:N403">
    <cfRule type="expression" dxfId="2064" priority="804">
      <formula>D403/C403&gt;1</formula>
    </cfRule>
  </conditionalFormatting>
  <conditionalFormatting sqref="D403:N403">
    <cfRule type="expression" dxfId="2063" priority="805">
      <formula>D403/C403&lt;1</formula>
    </cfRule>
  </conditionalFormatting>
  <conditionalFormatting sqref="B403">
    <cfRule type="expression" dxfId="2062" priority="806">
      <formula>B403/#REF!&gt;1</formula>
    </cfRule>
  </conditionalFormatting>
  <conditionalFormatting sqref="B403">
    <cfRule type="expression" dxfId="2061" priority="807">
      <formula>B403/#REF!&lt;1</formula>
    </cfRule>
  </conditionalFormatting>
  <conditionalFormatting sqref="B404:N404">
    <cfRule type="cellIs" dxfId="2060" priority="808" operator="lessThan">
      <formula>0</formula>
    </cfRule>
  </conditionalFormatting>
  <conditionalFormatting sqref="B563:N563">
    <cfRule type="cellIs" dxfId="2059" priority="809" operator="lessThan">
      <formula>0</formula>
    </cfRule>
  </conditionalFormatting>
  <conditionalFormatting sqref="B466">
    <cfRule type="cellIs" dxfId="2058" priority="810" operator="lessThan">
      <formula>0</formula>
    </cfRule>
  </conditionalFormatting>
  <conditionalFormatting sqref="B588 B590:B591 D589:G589 D590:H591 D588:H588">
    <cfRule type="cellIs" dxfId="2057" priority="811" operator="lessThan">
      <formula>0</formula>
    </cfRule>
  </conditionalFormatting>
  <conditionalFormatting sqref="O588:P591">
    <cfRule type="cellIs" dxfId="2056" priority="812" operator="lessThan">
      <formula>0</formula>
    </cfRule>
  </conditionalFormatting>
  <conditionalFormatting sqref="H589 I588:N591">
    <cfRule type="cellIs" dxfId="2055" priority="813" operator="lessThan">
      <formula>0</formula>
    </cfRule>
  </conditionalFormatting>
  <conditionalFormatting sqref="I590:N590">
    <cfRule type="cellIs" dxfId="2054" priority="814" operator="lessThan">
      <formula>0</formula>
    </cfRule>
  </conditionalFormatting>
  <conditionalFormatting sqref="B612:H612 B614:H615 B613:G613">
    <cfRule type="cellIs" dxfId="2053" priority="815" operator="lessThan">
      <formula>0</formula>
    </cfRule>
  </conditionalFormatting>
  <conditionalFormatting sqref="O612:P615">
    <cfRule type="cellIs" dxfId="2052" priority="816" operator="lessThan">
      <formula>0</formula>
    </cfRule>
  </conditionalFormatting>
  <conditionalFormatting sqref="H613 I612:N615">
    <cfRule type="cellIs" dxfId="2051" priority="817" operator="lessThan">
      <formula>0</formula>
    </cfRule>
  </conditionalFormatting>
  <conditionalFormatting sqref="I614:N614">
    <cfRule type="cellIs" dxfId="2050" priority="818" operator="lessThan">
      <formula>0</formula>
    </cfRule>
  </conditionalFormatting>
  <conditionalFormatting sqref="B589">
    <cfRule type="cellIs" dxfId="2049" priority="819" operator="lessThan">
      <formula>0</formula>
    </cfRule>
  </conditionalFormatting>
  <conditionalFormatting sqref="C588:C591">
    <cfRule type="cellIs" dxfId="2048" priority="820" operator="lessThan">
      <formula>0</formula>
    </cfRule>
  </conditionalFormatting>
  <conditionalFormatting sqref="C590">
    <cfRule type="cellIs" dxfId="2047" priority="821" operator="lessThan">
      <formula>0</formula>
    </cfRule>
  </conditionalFormatting>
  <conditionalFormatting sqref="B592 B594:B595 D593:G593 D594:H595 D592:H592">
    <cfRule type="cellIs" dxfId="2046" priority="822" operator="lessThan">
      <formula>0</formula>
    </cfRule>
  </conditionalFormatting>
  <conditionalFormatting sqref="O592:P595">
    <cfRule type="cellIs" dxfId="2045" priority="823" operator="lessThan">
      <formula>0</formula>
    </cfRule>
  </conditionalFormatting>
  <conditionalFormatting sqref="H593 I592:N595">
    <cfRule type="cellIs" dxfId="2044" priority="824" operator="lessThan">
      <formula>0</formula>
    </cfRule>
  </conditionalFormatting>
  <conditionalFormatting sqref="I594:N594">
    <cfRule type="cellIs" dxfId="2043" priority="825" operator="lessThan">
      <formula>0</formula>
    </cfRule>
  </conditionalFormatting>
  <conditionalFormatting sqref="B593">
    <cfRule type="cellIs" dxfId="2042" priority="826" operator="lessThan">
      <formula>0</formula>
    </cfRule>
  </conditionalFormatting>
  <conditionalFormatting sqref="C592:C595">
    <cfRule type="cellIs" dxfId="2041" priority="827" operator="lessThan">
      <formula>0</formula>
    </cfRule>
  </conditionalFormatting>
  <conditionalFormatting sqref="C594">
    <cfRule type="cellIs" dxfId="2040" priority="828" operator="lessThan">
      <formula>0</formula>
    </cfRule>
  </conditionalFormatting>
  <conditionalFormatting sqref="B596 B598:B599 D597:G597 D598:H599 D596:H596">
    <cfRule type="cellIs" dxfId="2039" priority="829" operator="lessThan">
      <formula>0</formula>
    </cfRule>
  </conditionalFormatting>
  <conditionalFormatting sqref="O596:P599">
    <cfRule type="cellIs" dxfId="2038" priority="830" operator="lessThan">
      <formula>0</formula>
    </cfRule>
  </conditionalFormatting>
  <conditionalFormatting sqref="H597 I596:N599">
    <cfRule type="cellIs" dxfId="2037" priority="831" operator="lessThan">
      <formula>0</formula>
    </cfRule>
  </conditionalFormatting>
  <conditionalFormatting sqref="I598:N598">
    <cfRule type="cellIs" dxfId="2036" priority="832" operator="lessThan">
      <formula>0</formula>
    </cfRule>
  </conditionalFormatting>
  <conditionalFormatting sqref="B597">
    <cfRule type="cellIs" dxfId="2035" priority="833" operator="lessThan">
      <formula>0</formula>
    </cfRule>
  </conditionalFormatting>
  <conditionalFormatting sqref="C596:C599">
    <cfRule type="cellIs" dxfId="2034" priority="834" operator="lessThan">
      <formula>0</formula>
    </cfRule>
  </conditionalFormatting>
  <conditionalFormatting sqref="C598">
    <cfRule type="cellIs" dxfId="2033" priority="835" operator="lessThan">
      <formula>0</formula>
    </cfRule>
  </conditionalFormatting>
  <conditionalFormatting sqref="B600 B602:B603 D601:G601 D602:H603 D600:H600">
    <cfRule type="cellIs" dxfId="2032" priority="836" operator="lessThan">
      <formula>0</formula>
    </cfRule>
  </conditionalFormatting>
  <conditionalFormatting sqref="O600:P603">
    <cfRule type="cellIs" dxfId="2031" priority="837" operator="lessThan">
      <formula>0</formula>
    </cfRule>
  </conditionalFormatting>
  <conditionalFormatting sqref="H601 I600:N603">
    <cfRule type="cellIs" dxfId="2030" priority="838" operator="lessThan">
      <formula>0</formula>
    </cfRule>
  </conditionalFormatting>
  <conditionalFormatting sqref="I602:N602">
    <cfRule type="cellIs" dxfId="2029" priority="839" operator="lessThan">
      <formula>0</formula>
    </cfRule>
  </conditionalFormatting>
  <conditionalFormatting sqref="B601">
    <cfRule type="cellIs" dxfId="2028" priority="840" operator="lessThan">
      <formula>0</formula>
    </cfRule>
  </conditionalFormatting>
  <conditionalFormatting sqref="C600:C603">
    <cfRule type="cellIs" dxfId="2027" priority="841" operator="lessThan">
      <formula>0</formula>
    </cfRule>
  </conditionalFormatting>
  <conditionalFormatting sqref="C602">
    <cfRule type="cellIs" dxfId="2026" priority="842" operator="lessThan">
      <formula>0</formula>
    </cfRule>
  </conditionalFormatting>
  <conditionalFormatting sqref="B604 B606:B607 D605:G605 D606:H607 D604:H604">
    <cfRule type="cellIs" dxfId="2025" priority="843" operator="lessThan">
      <formula>0</formula>
    </cfRule>
  </conditionalFormatting>
  <conditionalFormatting sqref="O604:P607">
    <cfRule type="cellIs" dxfId="2024" priority="844" operator="lessThan">
      <formula>0</formula>
    </cfRule>
  </conditionalFormatting>
  <conditionalFormatting sqref="H605 I604:N607">
    <cfRule type="cellIs" dxfId="2023" priority="845" operator="lessThan">
      <formula>0</formula>
    </cfRule>
  </conditionalFormatting>
  <conditionalFormatting sqref="I606:N606">
    <cfRule type="cellIs" dxfId="2022" priority="846" operator="lessThan">
      <formula>0</formula>
    </cfRule>
  </conditionalFormatting>
  <conditionalFormatting sqref="B605">
    <cfRule type="cellIs" dxfId="2021" priority="847" operator="lessThan">
      <formula>0</formula>
    </cfRule>
  </conditionalFormatting>
  <conditionalFormatting sqref="C604:C607">
    <cfRule type="cellIs" dxfId="2020" priority="848" operator="lessThan">
      <formula>0</formula>
    </cfRule>
  </conditionalFormatting>
  <conditionalFormatting sqref="C606">
    <cfRule type="cellIs" dxfId="2019" priority="849" operator="lessThan">
      <formula>0</formula>
    </cfRule>
  </conditionalFormatting>
  <conditionalFormatting sqref="B608 B610:B611 D609:G609 D610:H611 D608:H608">
    <cfRule type="cellIs" dxfId="2018" priority="850" operator="lessThan">
      <formula>0</formula>
    </cfRule>
  </conditionalFormatting>
  <conditionalFormatting sqref="O608:P611">
    <cfRule type="cellIs" dxfId="2017" priority="851" operator="lessThan">
      <formula>0</formula>
    </cfRule>
  </conditionalFormatting>
  <conditionalFormatting sqref="H609 I608:N611">
    <cfRule type="cellIs" dxfId="2016" priority="852" operator="lessThan">
      <formula>0</formula>
    </cfRule>
  </conditionalFormatting>
  <conditionalFormatting sqref="I610:N610">
    <cfRule type="cellIs" dxfId="2015" priority="853" operator="lessThan">
      <formula>0</formula>
    </cfRule>
  </conditionalFormatting>
  <conditionalFormatting sqref="B609">
    <cfRule type="cellIs" dxfId="2014" priority="854" operator="lessThan">
      <formula>0</formula>
    </cfRule>
  </conditionalFormatting>
  <conditionalFormatting sqref="C608:C611">
    <cfRule type="cellIs" dxfId="2013" priority="855" operator="lessThan">
      <formula>0</formula>
    </cfRule>
  </conditionalFormatting>
  <conditionalFormatting sqref="C610">
    <cfRule type="cellIs" dxfId="2012" priority="856" operator="lessThan">
      <formula>0</formula>
    </cfRule>
  </conditionalFormatting>
  <conditionalFormatting sqref="D645:L645 N645 Q639:AC640 D639:H640 O639:O640 Q646:AC646 D646:H646 O646 Q652:AC652 D652:H652 O652 Q658:AC658 D658:H658 O658 Q664:AC664 D664:H664 O664 Q670:AC670 D670:H670 O670 D641:N644 D653:N657 D659:N663 D665:N669 D676:AC676 Q677:AC677 O677 Q685:AC685 O685 Q705:AC705 D677:H677 D685:H685 D705 H705 D678:AC684 P641:AC645 D647:N651 P647:AC651 P653:AC657 P659:AC663 P665:AC669 D671:N675 P671:AC675 D686:AC690 D698:AC704">
    <cfRule type="cellIs" dxfId="2011" priority="857" operator="lessThan">
      <formula>0</formula>
    </cfRule>
  </conditionalFormatting>
  <conditionalFormatting sqref="O666:O669">
    <cfRule type="cellIs" dxfId="2010" priority="858" operator="lessThan">
      <formula>0</formula>
    </cfRule>
  </conditionalFormatting>
  <conditionalFormatting sqref="O641">
    <cfRule type="cellIs" dxfId="2009" priority="859" operator="lessThan">
      <formula>0</formula>
    </cfRule>
  </conditionalFormatting>
  <conditionalFormatting sqref="O653">
    <cfRule type="cellIs" dxfId="2008" priority="860" operator="lessThan">
      <formula>0</formula>
    </cfRule>
  </conditionalFormatting>
  <conditionalFormatting sqref="O642:O645">
    <cfRule type="cellIs" dxfId="2007" priority="861" operator="lessThan">
      <formula>0</formula>
    </cfRule>
  </conditionalFormatting>
  <conditionalFormatting sqref="O654:O657">
    <cfRule type="cellIs" dxfId="2006" priority="862" operator="lessThan">
      <formula>0</formula>
    </cfRule>
  </conditionalFormatting>
  <conditionalFormatting sqref="O665">
    <cfRule type="cellIs" dxfId="2005" priority="863" operator="lessThan">
      <formula>0</formula>
    </cfRule>
  </conditionalFormatting>
  <conditionalFormatting sqref="Q691:AC691 D691:F691 D692:AC697">
    <cfRule type="cellIs" dxfId="2004" priority="864" operator="lessThan">
      <formula>0</formula>
    </cfRule>
  </conditionalFormatting>
  <conditionalFormatting sqref="O648:O651">
    <cfRule type="cellIs" dxfId="2003" priority="865" operator="lessThan">
      <formula>0</formula>
    </cfRule>
  </conditionalFormatting>
  <conditionalFormatting sqref="O660:O663">
    <cfRule type="cellIs" dxfId="2002" priority="866" operator="lessThan">
      <formula>0</formula>
    </cfRule>
  </conditionalFormatting>
  <conditionalFormatting sqref="O672:O675">
    <cfRule type="cellIs" dxfId="2001" priority="867" operator="lessThan">
      <formula>0</formula>
    </cfRule>
  </conditionalFormatting>
  <conditionalFormatting sqref="O647">
    <cfRule type="cellIs" dxfId="2000" priority="868" operator="lessThan">
      <formula>0</formula>
    </cfRule>
  </conditionalFormatting>
  <conditionalFormatting sqref="O659">
    <cfRule type="cellIs" dxfId="1999" priority="869" operator="lessThan">
      <formula>0</formula>
    </cfRule>
  </conditionalFormatting>
  <conditionalFormatting sqref="O671">
    <cfRule type="cellIs" dxfId="1998" priority="870" operator="lessThan">
      <formula>0</formula>
    </cfRule>
  </conditionalFormatting>
  <conditionalFormatting sqref="O571:O574">
    <cfRule type="cellIs" dxfId="1997" priority="871" operator="lessThan">
      <formula>0</formula>
    </cfRule>
  </conditionalFormatting>
  <conditionalFormatting sqref="O411:P411 B411">
    <cfRule type="cellIs" dxfId="1996" priority="872" operator="lessThan">
      <formula>0</formula>
    </cfRule>
  </conditionalFormatting>
  <conditionalFormatting sqref="P412:P416">
    <cfRule type="cellIs" dxfId="1995" priority="873" operator="lessThan">
      <formula>0</formula>
    </cfRule>
  </conditionalFormatting>
  <conditionalFormatting sqref="O412:O415">
    <cfRule type="cellIs" dxfId="1994" priority="874" operator="lessThan">
      <formula>0</formula>
    </cfRule>
  </conditionalFormatting>
  <conditionalFormatting sqref="G416:N416 M412:N415">
    <cfRule type="cellIs" dxfId="1993" priority="875" operator="lessThan">
      <formula>0</formula>
    </cfRule>
  </conditionalFormatting>
  <conditionalFormatting sqref="G416:N416 M412:N415">
    <cfRule type="expression" dxfId="1992" priority="876">
      <formula>G412/F412&gt;1</formula>
    </cfRule>
  </conditionalFormatting>
  <conditionalFormatting sqref="G416:N416 M412:N415">
    <cfRule type="expression" dxfId="1991" priority="877">
      <formula>G412/F412&lt;1</formula>
    </cfRule>
  </conditionalFormatting>
  <conditionalFormatting sqref="B412:L415">
    <cfRule type="cellIs" dxfId="1990" priority="878" operator="lessThan">
      <formula>0</formula>
    </cfRule>
  </conditionalFormatting>
  <conditionalFormatting sqref="B412:L415">
    <cfRule type="expression" dxfId="1989" priority="879">
      <formula>B412/A412&gt;1</formula>
    </cfRule>
  </conditionalFormatting>
  <conditionalFormatting sqref="B412:L415">
    <cfRule type="expression" dxfId="1988" priority="880">
      <formula>B412/A412&lt;1</formula>
    </cfRule>
  </conditionalFormatting>
  <conditionalFormatting sqref="B416:F416">
    <cfRule type="cellIs" dxfId="1987" priority="881" operator="lessThan">
      <formula>0</formula>
    </cfRule>
  </conditionalFormatting>
  <conditionalFormatting sqref="B416:F416">
    <cfRule type="expression" dxfId="1986" priority="882">
      <formula>B416/A416&gt;1</formula>
    </cfRule>
  </conditionalFormatting>
  <conditionalFormatting sqref="B416:F416">
    <cfRule type="expression" dxfId="1985" priority="883">
      <formula>B416/A416&lt;1</formula>
    </cfRule>
  </conditionalFormatting>
  <conditionalFormatting sqref="O416">
    <cfRule type="cellIs" dxfId="1984" priority="884" operator="lessThan">
      <formula>0</formula>
    </cfRule>
  </conditionalFormatting>
  <pageMargins left="0.7" right="0.7" top="0.75" bottom="0.75" header="0" footer="0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BS757"/>
  <sheetViews>
    <sheetView workbookViewId="0"/>
  </sheetViews>
  <sheetFormatPr defaultColWidth="12.59765625" defaultRowHeight="15" customHeight="1" x14ac:dyDescent="0.25"/>
  <cols>
    <col min="1" max="1" width="83.59765625" customWidth="1"/>
    <col min="2" max="15" width="13.69921875" customWidth="1"/>
    <col min="16" max="16" width="27" customWidth="1"/>
    <col min="17" max="40" width="13.69921875" customWidth="1"/>
    <col min="41" max="42" width="12.59765625" customWidth="1"/>
    <col min="43" max="51" width="13.69921875" customWidth="1"/>
    <col min="52" max="68" width="4.69921875" customWidth="1"/>
    <col min="69" max="71" width="12.59765625" customWidth="1"/>
  </cols>
  <sheetData>
    <row r="1" spans="1:71" ht="16.5" customHeight="1" x14ac:dyDescent="0.25">
      <c r="A1" s="14" t="s">
        <v>738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1:71" ht="16.5" customHeight="1" x14ac:dyDescent="0.25">
      <c r="A2" s="11" t="s">
        <v>739</v>
      </c>
      <c r="B2" s="11" t="s">
        <v>740</v>
      </c>
      <c r="C2" s="11" t="s">
        <v>741</v>
      </c>
      <c r="D2" s="11" t="s">
        <v>742</v>
      </c>
      <c r="E2" s="11" t="s">
        <v>743</v>
      </c>
      <c r="F2" s="11" t="s">
        <v>744</v>
      </c>
      <c r="G2" s="11" t="s">
        <v>745</v>
      </c>
      <c r="H2" s="11" t="s">
        <v>746</v>
      </c>
      <c r="I2" s="11" t="s">
        <v>747</v>
      </c>
      <c r="J2" s="11" t="s">
        <v>748</v>
      </c>
      <c r="K2" s="11" t="s">
        <v>749</v>
      </c>
      <c r="L2" s="11" t="s">
        <v>750</v>
      </c>
      <c r="M2" s="11" t="s">
        <v>751</v>
      </c>
      <c r="N2" s="11" t="s">
        <v>752</v>
      </c>
      <c r="O2" s="11" t="s">
        <v>753</v>
      </c>
      <c r="P2" s="11" t="s">
        <v>754</v>
      </c>
      <c r="Q2" s="11" t="s">
        <v>755</v>
      </c>
      <c r="R2" s="11" t="s">
        <v>756</v>
      </c>
      <c r="S2" s="11" t="s">
        <v>757</v>
      </c>
      <c r="T2" s="11" t="s">
        <v>758</v>
      </c>
      <c r="U2" s="11" t="s">
        <v>759</v>
      </c>
      <c r="V2" s="11" t="s">
        <v>760</v>
      </c>
      <c r="W2" s="11" t="s">
        <v>761</v>
      </c>
      <c r="X2" s="11" t="s">
        <v>762</v>
      </c>
      <c r="Y2" s="11" t="s">
        <v>763</v>
      </c>
      <c r="Z2" s="11" t="s">
        <v>764</v>
      </c>
      <c r="AA2" s="11" t="s">
        <v>765</v>
      </c>
      <c r="AB2" s="11" t="s">
        <v>766</v>
      </c>
      <c r="AC2" s="11" t="s">
        <v>767</v>
      </c>
      <c r="AD2" s="11" t="s">
        <v>768</v>
      </c>
      <c r="AE2" s="11" t="s">
        <v>769</v>
      </c>
      <c r="AF2" s="11" t="s">
        <v>770</v>
      </c>
      <c r="AG2" s="11" t="s">
        <v>771</v>
      </c>
      <c r="AH2" s="11" t="s">
        <v>772</v>
      </c>
      <c r="AI2" s="11" t="s">
        <v>773</v>
      </c>
      <c r="AJ2" s="11" t="s">
        <v>774</v>
      </c>
      <c r="AK2" s="11" t="s">
        <v>775</v>
      </c>
      <c r="AL2" s="11" t="s">
        <v>776</v>
      </c>
      <c r="AM2" s="11" t="s">
        <v>777</v>
      </c>
      <c r="AN2" s="11" t="s">
        <v>778</v>
      </c>
      <c r="AO2" s="11" t="s">
        <v>779</v>
      </c>
      <c r="AP2" s="11" t="s">
        <v>780</v>
      </c>
      <c r="AQ2" s="11" t="s">
        <v>781</v>
      </c>
      <c r="AR2" s="11" t="s">
        <v>782</v>
      </c>
      <c r="AS2" s="11" t="s">
        <v>783</v>
      </c>
      <c r="AT2" s="11" t="s">
        <v>784</v>
      </c>
      <c r="AU2" s="11" t="s">
        <v>785</v>
      </c>
      <c r="AV2" s="11" t="s">
        <v>786</v>
      </c>
      <c r="AW2" s="11" t="s">
        <v>787</v>
      </c>
      <c r="AX2" s="11" t="s">
        <v>788</v>
      </c>
      <c r="AY2" s="11" t="s">
        <v>789</v>
      </c>
      <c r="AZ2" s="11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</row>
    <row r="3" spans="1:71" ht="16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16.5" customHeight="1" x14ac:dyDescent="0.25">
      <c r="A4" s="11" t="s">
        <v>790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</row>
    <row r="5" spans="1:71" ht="16.5" customHeight="1" x14ac:dyDescent="0.25">
      <c r="A5" s="11" t="s">
        <v>791</v>
      </c>
      <c r="B5" s="11">
        <v>1530609</v>
      </c>
      <c r="C5" s="11">
        <v>854266</v>
      </c>
      <c r="D5" s="11">
        <v>1194113</v>
      </c>
      <c r="E5" s="11">
        <v>2407346</v>
      </c>
      <c r="F5" s="11">
        <v>1950710</v>
      </c>
      <c r="G5" s="11">
        <v>1951588</v>
      </c>
      <c r="H5" s="11">
        <v>1521015</v>
      </c>
      <c r="I5" s="11">
        <v>1734555</v>
      </c>
      <c r="J5" s="11">
        <v>1581064</v>
      </c>
      <c r="K5" s="11">
        <v>1100156</v>
      </c>
      <c r="L5" s="11">
        <v>530784</v>
      </c>
      <c r="M5" s="11">
        <v>771564</v>
      </c>
      <c r="N5" s="11">
        <v>761211</v>
      </c>
      <c r="O5" s="11">
        <v>921022</v>
      </c>
      <c r="P5" s="11">
        <v>767887</v>
      </c>
      <c r="Q5" s="11">
        <v>833058.06</v>
      </c>
      <c r="R5" s="11">
        <v>872306</v>
      </c>
      <c r="S5" s="11">
        <v>1620704</v>
      </c>
      <c r="T5" s="11">
        <v>3042176</v>
      </c>
      <c r="U5" s="11">
        <v>2893635.04</v>
      </c>
      <c r="V5" s="11">
        <v>1745337</v>
      </c>
      <c r="W5" s="11">
        <v>2048120</v>
      </c>
      <c r="X5" s="11">
        <v>2265791</v>
      </c>
      <c r="Y5" s="11">
        <v>1752178.399</v>
      </c>
      <c r="Z5" s="11">
        <v>2161552</v>
      </c>
      <c r="AA5" s="11">
        <v>1653793</v>
      </c>
      <c r="AB5" s="11">
        <v>1352825</v>
      </c>
      <c r="AC5" s="11">
        <v>2487781.5699999998</v>
      </c>
      <c r="AD5" s="11">
        <v>1274766</v>
      </c>
      <c r="AE5" s="11">
        <v>1758472</v>
      </c>
      <c r="AF5" s="11">
        <v>1864333</v>
      </c>
      <c r="AG5" s="11">
        <v>2577733.6609999998</v>
      </c>
      <c r="AH5" s="11">
        <v>2275951</v>
      </c>
      <c r="AI5" s="11">
        <v>1529003</v>
      </c>
      <c r="AJ5" s="11">
        <v>1837874</v>
      </c>
      <c r="AK5" s="11">
        <v>2488945.2200000002</v>
      </c>
      <c r="AL5" s="11">
        <v>2549661</v>
      </c>
      <c r="AM5" s="11">
        <v>2042494</v>
      </c>
      <c r="AN5" s="11">
        <v>1974740</v>
      </c>
      <c r="AO5" s="11">
        <v>2418138.7999999998</v>
      </c>
      <c r="AP5" s="11">
        <v>4850693</v>
      </c>
      <c r="AQ5" s="11">
        <v>2588679</v>
      </c>
      <c r="AR5" s="11">
        <v>2632116</v>
      </c>
      <c r="AS5" s="11">
        <v>3021030.7</v>
      </c>
      <c r="AT5" s="11">
        <v>2827991</v>
      </c>
      <c r="AU5" s="11">
        <v>2735856</v>
      </c>
      <c r="AV5" s="11">
        <v>1537740</v>
      </c>
      <c r="AW5" s="11">
        <v>2053237.3489999999</v>
      </c>
      <c r="AX5" s="11">
        <v>9116820</v>
      </c>
      <c r="AY5" s="11">
        <v>2754268</v>
      </c>
      <c r="AZ5" s="16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ht="16.5" customHeight="1" x14ac:dyDescent="0.25">
      <c r="A6" s="11" t="s">
        <v>1063</v>
      </c>
      <c r="B6" s="11">
        <v>1735025</v>
      </c>
      <c r="C6" s="11">
        <v>644311</v>
      </c>
      <c r="D6" s="11">
        <v>1788868</v>
      </c>
      <c r="E6" s="11">
        <v>1269356</v>
      </c>
      <c r="F6" s="11">
        <v>836336</v>
      </c>
      <c r="G6" s="11">
        <v>839954</v>
      </c>
      <c r="H6" s="11">
        <v>511941</v>
      </c>
      <c r="I6" s="11">
        <v>806458</v>
      </c>
      <c r="J6" s="11">
        <v>1503784</v>
      </c>
      <c r="K6" s="11">
        <v>1829552</v>
      </c>
      <c r="L6" s="11">
        <v>800027</v>
      </c>
      <c r="M6" s="11">
        <v>860707</v>
      </c>
      <c r="N6" s="11">
        <v>111666</v>
      </c>
      <c r="O6" s="11">
        <v>110979</v>
      </c>
      <c r="P6" s="11">
        <v>110772</v>
      </c>
      <c r="Q6" s="11">
        <v>111556.74</v>
      </c>
      <c r="R6" s="11">
        <v>812498</v>
      </c>
      <c r="S6" s="11">
        <v>263762</v>
      </c>
      <c r="T6" s="11">
        <v>1662183</v>
      </c>
      <c r="U6" s="11">
        <v>1313509.486</v>
      </c>
      <c r="V6" s="11">
        <v>2163069</v>
      </c>
      <c r="W6" s="11">
        <v>2227679</v>
      </c>
      <c r="X6" s="11">
        <v>416396</v>
      </c>
      <c r="Y6" s="11">
        <v>117010.72100000001</v>
      </c>
      <c r="Z6" s="11">
        <v>117499</v>
      </c>
      <c r="AA6" s="11">
        <v>528251</v>
      </c>
      <c r="AB6" s="11">
        <v>128932</v>
      </c>
      <c r="AC6" s="11">
        <v>1285220.51</v>
      </c>
      <c r="AD6" s="11">
        <v>1553573</v>
      </c>
      <c r="AE6" s="11">
        <v>158892</v>
      </c>
      <c r="AF6" s="11">
        <v>658103</v>
      </c>
      <c r="AG6" s="11">
        <v>1748018</v>
      </c>
      <c r="AH6" s="11">
        <v>3081813</v>
      </c>
      <c r="AI6" s="11">
        <v>642589</v>
      </c>
      <c r="AJ6" s="11">
        <v>1279992</v>
      </c>
      <c r="AK6" s="11">
        <v>714829.93700000003</v>
      </c>
      <c r="AL6" s="11">
        <v>778153</v>
      </c>
      <c r="AM6" s="11">
        <v>162016</v>
      </c>
      <c r="AN6" s="11">
        <v>38117</v>
      </c>
      <c r="AO6" s="11">
        <v>2943116.49</v>
      </c>
      <c r="AP6" s="11">
        <v>2306797</v>
      </c>
      <c r="AQ6" s="11">
        <v>3910</v>
      </c>
      <c r="AR6" s="11">
        <v>50268</v>
      </c>
      <c r="AS6" s="11">
        <v>45520.77</v>
      </c>
      <c r="AT6" s="11">
        <v>314888</v>
      </c>
      <c r="AU6" s="11">
        <v>3940</v>
      </c>
      <c r="AV6" s="11">
        <v>724416</v>
      </c>
      <c r="AW6" s="11">
        <v>1001374.831</v>
      </c>
      <c r="AX6" s="11">
        <v>0</v>
      </c>
      <c r="AY6" s="11">
        <v>0</v>
      </c>
      <c r="AZ6" s="16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6.5" customHeight="1" x14ac:dyDescent="0.25">
      <c r="A7" s="11" t="s">
        <v>1064</v>
      </c>
      <c r="B7" s="11">
        <v>418060</v>
      </c>
      <c r="C7" s="11">
        <v>627021</v>
      </c>
      <c r="D7" s="11">
        <v>482271</v>
      </c>
      <c r="E7" s="11">
        <v>536595</v>
      </c>
      <c r="F7" s="11">
        <v>552596</v>
      </c>
      <c r="G7" s="11">
        <v>517681</v>
      </c>
      <c r="H7" s="11">
        <v>474168</v>
      </c>
      <c r="I7" s="11">
        <v>480935</v>
      </c>
      <c r="J7" s="11">
        <v>543568</v>
      </c>
      <c r="K7" s="11">
        <v>530842</v>
      </c>
      <c r="L7" s="11">
        <v>505637</v>
      </c>
      <c r="M7" s="11">
        <v>653490</v>
      </c>
      <c r="N7" s="11">
        <v>678083</v>
      </c>
      <c r="O7" s="11">
        <v>685586</v>
      </c>
      <c r="P7" s="11">
        <v>688107</v>
      </c>
      <c r="Q7" s="11">
        <v>881244.96</v>
      </c>
      <c r="R7" s="11">
        <v>761120</v>
      </c>
      <c r="S7" s="11">
        <v>691902</v>
      </c>
      <c r="T7" s="11">
        <v>652091</v>
      </c>
      <c r="U7" s="11">
        <v>626721.78500000003</v>
      </c>
      <c r="V7" s="11">
        <v>658441</v>
      </c>
      <c r="W7" s="11">
        <v>852832</v>
      </c>
      <c r="X7" s="11">
        <v>1012380</v>
      </c>
      <c r="Y7" s="11">
        <v>1229673.7879999999</v>
      </c>
      <c r="Z7" s="11">
        <v>1286112</v>
      </c>
      <c r="AA7" s="11">
        <v>1258305</v>
      </c>
      <c r="AB7" s="11">
        <v>1314536</v>
      </c>
      <c r="AC7" s="11">
        <v>1404324.12</v>
      </c>
      <c r="AD7" s="11">
        <v>1183859</v>
      </c>
      <c r="AE7" s="11">
        <v>1272251</v>
      </c>
      <c r="AF7" s="11">
        <v>1302628</v>
      </c>
      <c r="AG7" s="11">
        <v>1249501.3259999999</v>
      </c>
      <c r="AH7" s="11">
        <v>1356964</v>
      </c>
      <c r="AI7" s="11">
        <v>1218307</v>
      </c>
      <c r="AJ7" s="11">
        <v>1094773</v>
      </c>
      <c r="AK7" s="11">
        <v>1102326.9439999999</v>
      </c>
      <c r="AL7" s="11">
        <v>1259830</v>
      </c>
      <c r="AM7" s="11">
        <v>1239112</v>
      </c>
      <c r="AN7" s="11">
        <v>1194322</v>
      </c>
      <c r="AO7" s="11">
        <v>1308097.8400000001</v>
      </c>
      <c r="AP7" s="11">
        <v>1174572</v>
      </c>
      <c r="AQ7" s="11">
        <v>1395736</v>
      </c>
      <c r="AR7" s="11">
        <v>1357353</v>
      </c>
      <c r="AS7" s="11">
        <v>1278625.1100000001</v>
      </c>
      <c r="AT7" s="11">
        <v>1465641</v>
      </c>
      <c r="AU7" s="11">
        <v>1300953</v>
      </c>
      <c r="AV7" s="11">
        <v>1330793</v>
      </c>
      <c r="AW7" s="11">
        <v>1355706.5220000001</v>
      </c>
      <c r="AX7" s="11">
        <v>1908238</v>
      </c>
      <c r="AY7" s="11">
        <v>3824249</v>
      </c>
      <c r="AZ7" s="16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6.5" customHeight="1" x14ac:dyDescent="0.25">
      <c r="A8" s="11" t="s">
        <v>1065</v>
      </c>
      <c r="B8" s="11">
        <v>418060</v>
      </c>
      <c r="C8" s="11">
        <v>627021</v>
      </c>
      <c r="D8" s="11">
        <v>482271</v>
      </c>
      <c r="E8" s="11">
        <v>536595</v>
      </c>
      <c r="F8" s="11">
        <v>552596</v>
      </c>
      <c r="G8" s="11">
        <v>517681</v>
      </c>
      <c r="H8" s="11">
        <v>474168</v>
      </c>
      <c r="I8" s="11">
        <v>480935</v>
      </c>
      <c r="J8" s="11">
        <v>543568</v>
      </c>
      <c r="K8" s="11">
        <v>530842</v>
      </c>
      <c r="L8" s="11">
        <v>505637</v>
      </c>
      <c r="M8" s="11">
        <v>653490</v>
      </c>
      <c r="N8" s="11">
        <v>678083</v>
      </c>
      <c r="O8" s="11">
        <v>685586</v>
      </c>
      <c r="P8" s="11">
        <v>688107</v>
      </c>
      <c r="Q8" s="11">
        <v>881244.96</v>
      </c>
      <c r="R8" s="11">
        <v>761120</v>
      </c>
      <c r="S8" s="11">
        <v>691902</v>
      </c>
      <c r="T8" s="11">
        <v>652091</v>
      </c>
      <c r="U8" s="11">
        <v>626721.78500000003</v>
      </c>
      <c r="V8" s="11">
        <v>658441</v>
      </c>
      <c r="W8" s="11">
        <v>0</v>
      </c>
      <c r="X8" s="11">
        <v>1012380</v>
      </c>
      <c r="Y8" s="11">
        <v>0</v>
      </c>
      <c r="Z8" s="11">
        <v>0</v>
      </c>
      <c r="AA8" s="11">
        <v>0</v>
      </c>
      <c r="AB8" s="11">
        <v>1314536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1102326.9439999999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1465641</v>
      </c>
      <c r="AU8" s="11">
        <v>1300953</v>
      </c>
      <c r="AV8" s="11">
        <v>1330793</v>
      </c>
      <c r="AW8" s="11">
        <v>1355706.5220000001</v>
      </c>
      <c r="AX8" s="11">
        <v>1908238</v>
      </c>
      <c r="AY8" s="11">
        <v>3824249</v>
      </c>
      <c r="AZ8" s="16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</row>
    <row r="9" spans="1:71" ht="16.5" customHeight="1" x14ac:dyDescent="0.25">
      <c r="A9" s="11" t="s">
        <v>1066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50873</v>
      </c>
      <c r="AI9" s="11">
        <v>143768</v>
      </c>
      <c r="AJ9" s="11">
        <v>325328</v>
      </c>
      <c r="AK9" s="11">
        <v>428460.25199999998</v>
      </c>
      <c r="AL9" s="11">
        <v>618193</v>
      </c>
      <c r="AM9" s="11">
        <v>922371</v>
      </c>
      <c r="AN9" s="11">
        <v>1828914</v>
      </c>
      <c r="AO9" s="11">
        <v>3606162.61</v>
      </c>
      <c r="AP9" s="11">
        <v>4645820</v>
      </c>
      <c r="AQ9" s="11">
        <v>4092344</v>
      </c>
      <c r="AR9" s="11">
        <v>7118881</v>
      </c>
      <c r="AS9" s="11">
        <v>7787315.46</v>
      </c>
      <c r="AT9" s="11">
        <v>8062711</v>
      </c>
      <c r="AU9" s="11">
        <v>8357703</v>
      </c>
      <c r="AV9" s="11">
        <v>9150922</v>
      </c>
      <c r="AW9" s="11">
        <v>8361607.398</v>
      </c>
      <c r="AX9" s="11">
        <v>8620714</v>
      </c>
      <c r="AY9" s="11">
        <v>8999639</v>
      </c>
      <c r="AZ9" s="16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71" ht="16.5" customHeight="1" x14ac:dyDescent="0.25">
      <c r="A10" s="11" t="s">
        <v>1067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50873</v>
      </c>
      <c r="AI10" s="11">
        <v>143768</v>
      </c>
      <c r="AJ10" s="11">
        <v>325328</v>
      </c>
      <c r="AK10" s="11">
        <v>428460.25199999998</v>
      </c>
      <c r="AL10" s="11">
        <v>618193</v>
      </c>
      <c r="AM10" s="11">
        <v>922371</v>
      </c>
      <c r="AN10" s="11">
        <v>1828914</v>
      </c>
      <c r="AO10" s="11">
        <v>3606162.61</v>
      </c>
      <c r="AP10" s="11">
        <v>4645820</v>
      </c>
      <c r="AQ10" s="11">
        <v>4092344</v>
      </c>
      <c r="AR10" s="11">
        <v>7118881</v>
      </c>
      <c r="AS10" s="11">
        <v>7787315.46</v>
      </c>
      <c r="AT10" s="11">
        <v>8062711</v>
      </c>
      <c r="AU10" s="11">
        <v>8357703</v>
      </c>
      <c r="AV10" s="11">
        <v>9150922</v>
      </c>
      <c r="AW10" s="11">
        <v>8361607.398</v>
      </c>
      <c r="AX10" s="11">
        <v>8620714</v>
      </c>
      <c r="AY10" s="11">
        <v>8999639</v>
      </c>
      <c r="AZ10" s="16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</row>
    <row r="11" spans="1:71" ht="16.5" customHeight="1" x14ac:dyDescent="0.25">
      <c r="A11" s="11" t="s">
        <v>1068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4879401</v>
      </c>
      <c r="AY11" s="11">
        <v>1592824</v>
      </c>
      <c r="AZ11" s="16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</row>
    <row r="12" spans="1:71" ht="16.5" customHeight="1" x14ac:dyDescent="0.25">
      <c r="A12" s="11" t="s">
        <v>1069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1529289</v>
      </c>
      <c r="Q12" s="11">
        <v>1466528.59</v>
      </c>
      <c r="R12" s="11">
        <v>1586102</v>
      </c>
      <c r="S12" s="11">
        <v>1729429</v>
      </c>
      <c r="T12" s="11">
        <v>1546173</v>
      </c>
      <c r="U12" s="11">
        <v>1492512.801</v>
      </c>
      <c r="V12" s="11">
        <v>1484935</v>
      </c>
      <c r="W12" s="11">
        <v>1810890</v>
      </c>
      <c r="X12" s="11">
        <v>1916920</v>
      </c>
      <c r="Y12" s="11">
        <v>2400239.6570000001</v>
      </c>
      <c r="Z12" s="11">
        <v>2016130</v>
      </c>
      <c r="AA12" s="11">
        <v>3595277</v>
      </c>
      <c r="AB12" s="11">
        <v>3207216</v>
      </c>
      <c r="AC12" s="11">
        <v>1840825.31</v>
      </c>
      <c r="AD12" s="11">
        <v>1519829</v>
      </c>
      <c r="AE12" s="11">
        <v>2204328</v>
      </c>
      <c r="AF12" s="11">
        <v>1738731</v>
      </c>
      <c r="AG12" s="11">
        <v>1761742.763</v>
      </c>
      <c r="AH12" s="11">
        <v>1163410</v>
      </c>
      <c r="AI12" s="11">
        <v>1977229</v>
      </c>
      <c r="AJ12" s="11">
        <v>1921002</v>
      </c>
      <c r="AK12" s="11">
        <v>1924457.452</v>
      </c>
      <c r="AL12" s="11">
        <v>1395916</v>
      </c>
      <c r="AM12" s="11">
        <v>2182761</v>
      </c>
      <c r="AN12" s="11">
        <v>2243174</v>
      </c>
      <c r="AO12" s="11">
        <v>2838749.75</v>
      </c>
      <c r="AP12" s="11">
        <v>2551826</v>
      </c>
      <c r="AQ12" s="11">
        <v>2583149</v>
      </c>
      <c r="AR12" s="11">
        <v>3123917</v>
      </c>
      <c r="AS12" s="11">
        <v>3168772.09</v>
      </c>
      <c r="AT12" s="11">
        <v>2446754</v>
      </c>
      <c r="AU12" s="11">
        <v>3257691</v>
      </c>
      <c r="AV12" s="11">
        <v>3197636</v>
      </c>
      <c r="AW12" s="11">
        <v>3606333.8390000002</v>
      </c>
      <c r="AX12" s="11">
        <v>2780290</v>
      </c>
      <c r="AY12" s="11">
        <v>2355349</v>
      </c>
      <c r="AZ12" s="16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</row>
    <row r="13" spans="1:71" ht="16.5" customHeight="1" x14ac:dyDescent="0.25">
      <c r="A13" s="11" t="s">
        <v>1065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1529289</v>
      </c>
      <c r="Q13" s="11">
        <v>1466528.59</v>
      </c>
      <c r="R13" s="11">
        <v>1586102</v>
      </c>
      <c r="S13" s="11">
        <v>1729429</v>
      </c>
      <c r="T13" s="11">
        <v>1546173</v>
      </c>
      <c r="U13" s="11">
        <v>1492512.801</v>
      </c>
      <c r="V13" s="11">
        <v>1484935</v>
      </c>
      <c r="W13" s="11">
        <v>1810890</v>
      </c>
      <c r="X13" s="11">
        <v>1916920</v>
      </c>
      <c r="Y13" s="11">
        <v>2400239.6570000001</v>
      </c>
      <c r="Z13" s="11">
        <v>2016130</v>
      </c>
      <c r="AA13" s="11">
        <v>3595277</v>
      </c>
      <c r="AB13" s="11">
        <v>3207216</v>
      </c>
      <c r="AC13" s="11">
        <v>1840825.31</v>
      </c>
      <c r="AD13" s="11">
        <v>1519829</v>
      </c>
      <c r="AE13" s="11">
        <v>2204328</v>
      </c>
      <c r="AF13" s="11">
        <v>1738731</v>
      </c>
      <c r="AG13" s="11">
        <v>1761742.763</v>
      </c>
      <c r="AH13" s="11">
        <v>1163410</v>
      </c>
      <c r="AI13" s="11">
        <v>1977229</v>
      </c>
      <c r="AJ13" s="11">
        <v>1921002</v>
      </c>
      <c r="AK13" s="11">
        <v>1924457.452</v>
      </c>
      <c r="AL13" s="11">
        <v>1395916</v>
      </c>
      <c r="AM13" s="11">
        <v>2182761</v>
      </c>
      <c r="AN13" s="11">
        <v>2243174</v>
      </c>
      <c r="AO13" s="11">
        <v>2838749.75</v>
      </c>
      <c r="AP13" s="11">
        <v>2551826</v>
      </c>
      <c r="AQ13" s="11">
        <v>0</v>
      </c>
      <c r="AR13" s="11">
        <v>0</v>
      </c>
      <c r="AS13" s="11">
        <v>0</v>
      </c>
      <c r="AT13" s="11">
        <v>2446754</v>
      </c>
      <c r="AU13" s="11">
        <v>3257691</v>
      </c>
      <c r="AV13" s="11">
        <v>3197636</v>
      </c>
      <c r="AW13" s="11">
        <v>3606333.8390000002</v>
      </c>
      <c r="AX13" s="11">
        <v>2780290</v>
      </c>
      <c r="AY13" s="11">
        <v>2355349</v>
      </c>
      <c r="AZ13" s="16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</row>
    <row r="14" spans="1:71" ht="16.5" customHeight="1" x14ac:dyDescent="0.25">
      <c r="A14" s="11" t="s">
        <v>1070</v>
      </c>
      <c r="B14" s="11">
        <v>708342</v>
      </c>
      <c r="C14" s="11">
        <v>757062</v>
      </c>
      <c r="D14" s="11">
        <v>788253</v>
      </c>
      <c r="E14" s="11">
        <v>1179221</v>
      </c>
      <c r="F14" s="11">
        <v>1147869</v>
      </c>
      <c r="G14" s="11">
        <v>906735</v>
      </c>
      <c r="H14" s="11">
        <v>970743</v>
      </c>
      <c r="I14" s="11">
        <v>915226</v>
      </c>
      <c r="J14" s="11">
        <v>980764</v>
      </c>
      <c r="K14" s="11">
        <v>981588</v>
      </c>
      <c r="L14" s="11">
        <v>1186579</v>
      </c>
      <c r="M14" s="11">
        <v>1479163</v>
      </c>
      <c r="N14" s="11">
        <v>1545754</v>
      </c>
      <c r="O14" s="11">
        <v>1530382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</row>
    <row r="15" spans="1:71" ht="16.5" customHeight="1" x14ac:dyDescent="0.25">
      <c r="A15" s="11" t="s">
        <v>1071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906735</v>
      </c>
      <c r="H15" s="11">
        <v>970743</v>
      </c>
      <c r="I15" s="11">
        <v>915226</v>
      </c>
      <c r="J15" s="11">
        <v>980764</v>
      </c>
      <c r="K15" s="11">
        <v>981588</v>
      </c>
      <c r="L15" s="11">
        <v>1186579</v>
      </c>
      <c r="M15" s="11">
        <v>1479163</v>
      </c>
      <c r="N15" s="11">
        <v>1545754</v>
      </c>
      <c r="O15" s="11">
        <v>1530382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</row>
    <row r="16" spans="1:71" ht="16.5" customHeight="1" x14ac:dyDescent="0.25">
      <c r="A16" s="11" t="s">
        <v>1072</v>
      </c>
      <c r="B16" s="11">
        <v>4392036</v>
      </c>
      <c r="C16" s="11">
        <v>2882660</v>
      </c>
      <c r="D16" s="11">
        <v>4253505</v>
      </c>
      <c r="E16" s="11">
        <v>5392518</v>
      </c>
      <c r="F16" s="11">
        <v>4487511</v>
      </c>
      <c r="G16" s="11">
        <v>4215958</v>
      </c>
      <c r="H16" s="11">
        <v>3477867</v>
      </c>
      <c r="I16" s="11">
        <v>3937173</v>
      </c>
      <c r="J16" s="11">
        <v>4609180</v>
      </c>
      <c r="K16" s="11">
        <v>4442138</v>
      </c>
      <c r="L16" s="11">
        <v>3023027</v>
      </c>
      <c r="M16" s="11">
        <v>3764924</v>
      </c>
      <c r="N16" s="11">
        <v>3096714</v>
      </c>
      <c r="O16" s="11">
        <v>3247969</v>
      </c>
      <c r="P16" s="11">
        <v>3096055</v>
      </c>
      <c r="Q16" s="11">
        <v>3292388.34</v>
      </c>
      <c r="R16" s="11">
        <v>4032026</v>
      </c>
      <c r="S16" s="11">
        <v>4305797</v>
      </c>
      <c r="T16" s="11">
        <v>6902623</v>
      </c>
      <c r="U16" s="11">
        <v>6326379.1119999997</v>
      </c>
      <c r="V16" s="11">
        <v>6051782</v>
      </c>
      <c r="W16" s="11">
        <v>6939521</v>
      </c>
      <c r="X16" s="11">
        <v>5611487</v>
      </c>
      <c r="Y16" s="11">
        <v>5499102.5650000004</v>
      </c>
      <c r="Z16" s="11">
        <v>5581293</v>
      </c>
      <c r="AA16" s="11">
        <v>7035626</v>
      </c>
      <c r="AB16" s="11">
        <v>6003509</v>
      </c>
      <c r="AC16" s="11">
        <v>7018151.5099999998</v>
      </c>
      <c r="AD16" s="11">
        <v>5532027</v>
      </c>
      <c r="AE16" s="11">
        <v>5393943</v>
      </c>
      <c r="AF16" s="11">
        <v>5563795</v>
      </c>
      <c r="AG16" s="11">
        <v>7336995.75</v>
      </c>
      <c r="AH16" s="11">
        <v>7929011</v>
      </c>
      <c r="AI16" s="11">
        <v>5510896</v>
      </c>
      <c r="AJ16" s="11">
        <v>6458969</v>
      </c>
      <c r="AK16" s="11">
        <v>6659019.8049999997</v>
      </c>
      <c r="AL16" s="11">
        <v>6601753</v>
      </c>
      <c r="AM16" s="11">
        <v>6548754</v>
      </c>
      <c r="AN16" s="11">
        <v>7279267</v>
      </c>
      <c r="AO16" s="11">
        <v>13114265.49</v>
      </c>
      <c r="AP16" s="11">
        <v>15529708</v>
      </c>
      <c r="AQ16" s="11">
        <v>10663818</v>
      </c>
      <c r="AR16" s="11">
        <v>14282535</v>
      </c>
      <c r="AS16" s="11">
        <v>15301264.119999999</v>
      </c>
      <c r="AT16" s="11">
        <v>15117985</v>
      </c>
      <c r="AU16" s="11">
        <v>15656143</v>
      </c>
      <c r="AV16" s="11">
        <v>15941507</v>
      </c>
      <c r="AW16" s="11">
        <v>16378259.938999999</v>
      </c>
      <c r="AX16" s="11">
        <v>27305463</v>
      </c>
      <c r="AY16" s="11">
        <v>19526329</v>
      </c>
      <c r="AZ16" s="16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</row>
    <row r="17" spans="1:71" ht="16.5" customHeight="1" x14ac:dyDescent="0.25">
      <c r="A17" s="11" t="s">
        <v>1073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11223</v>
      </c>
      <c r="AS17" s="11">
        <v>11222.89</v>
      </c>
      <c r="AT17" s="11">
        <v>11223</v>
      </c>
      <c r="AU17" s="11">
        <v>11223</v>
      </c>
      <c r="AV17" s="11">
        <v>2500</v>
      </c>
      <c r="AW17" s="11">
        <v>1000</v>
      </c>
      <c r="AX17" s="11">
        <v>1000</v>
      </c>
      <c r="AY17" s="11">
        <v>1000</v>
      </c>
      <c r="AZ17" s="16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</row>
    <row r="18" spans="1:71" ht="16.5" customHeight="1" x14ac:dyDescent="0.25">
      <c r="A18" s="11" t="s">
        <v>1074</v>
      </c>
      <c r="B18" s="11">
        <v>2309576</v>
      </c>
      <c r="C18" s="11">
        <v>2307991</v>
      </c>
      <c r="D18" s="11">
        <v>2313479</v>
      </c>
      <c r="E18" s="11">
        <v>2354752</v>
      </c>
      <c r="F18" s="11">
        <v>2361889</v>
      </c>
      <c r="G18" s="11">
        <v>2362033</v>
      </c>
      <c r="H18" s="11">
        <v>2365952</v>
      </c>
      <c r="I18" s="11">
        <v>2617780</v>
      </c>
      <c r="J18" s="11">
        <v>2661493</v>
      </c>
      <c r="K18" s="11">
        <v>2666155</v>
      </c>
      <c r="L18" s="11">
        <v>2668119</v>
      </c>
      <c r="M18" s="11">
        <v>2684150</v>
      </c>
      <c r="N18" s="11">
        <v>2691413</v>
      </c>
      <c r="O18" s="11">
        <v>0</v>
      </c>
      <c r="P18" s="11">
        <v>2716463</v>
      </c>
      <c r="Q18" s="11">
        <v>2714169.88</v>
      </c>
      <c r="R18" s="11">
        <v>2736507</v>
      </c>
      <c r="S18" s="11">
        <v>2750379</v>
      </c>
      <c r="T18" s="11">
        <v>3332153</v>
      </c>
      <c r="U18" s="11">
        <v>3308789.2230000002</v>
      </c>
      <c r="V18" s="11">
        <v>3320735</v>
      </c>
      <c r="W18" s="11">
        <v>3342349</v>
      </c>
      <c r="X18" s="11">
        <v>3347224</v>
      </c>
      <c r="Y18" s="11">
        <v>3354239.2570000002</v>
      </c>
      <c r="Z18" s="11">
        <v>3375423</v>
      </c>
      <c r="AA18" s="11">
        <v>5408044</v>
      </c>
      <c r="AB18" s="11">
        <v>5443004</v>
      </c>
      <c r="AC18" s="11">
        <v>5443526.8600000003</v>
      </c>
      <c r="AD18" s="11">
        <v>5442948</v>
      </c>
      <c r="AE18" s="11">
        <v>5430290</v>
      </c>
      <c r="AF18" s="11">
        <v>5439609</v>
      </c>
      <c r="AG18" s="11">
        <v>5517303.574</v>
      </c>
      <c r="AH18" s="11">
        <v>5598586</v>
      </c>
      <c r="AI18" s="11">
        <v>5676581</v>
      </c>
      <c r="AJ18" s="11">
        <v>6017801</v>
      </c>
      <c r="AK18" s="11">
        <v>6156103.6689999998</v>
      </c>
      <c r="AL18" s="11">
        <v>6359134</v>
      </c>
      <c r="AM18" s="11">
        <v>6729118</v>
      </c>
      <c r="AN18" s="11">
        <v>7383721</v>
      </c>
      <c r="AO18" s="11">
        <v>6300161.0700000003</v>
      </c>
      <c r="AP18" s="11">
        <v>6378133</v>
      </c>
      <c r="AQ18" s="11">
        <v>6453331</v>
      </c>
      <c r="AR18" s="11">
        <v>9950188</v>
      </c>
      <c r="AS18" s="11">
        <v>9899181.4900000002</v>
      </c>
      <c r="AT18" s="11">
        <v>9942688</v>
      </c>
      <c r="AU18" s="11">
        <v>12070047</v>
      </c>
      <c r="AV18" s="11">
        <v>12072798</v>
      </c>
      <c r="AW18" s="11">
        <v>12166622.165999999</v>
      </c>
      <c r="AX18" s="11">
        <v>10269511</v>
      </c>
      <c r="AY18" s="11">
        <v>7989432</v>
      </c>
      <c r="AZ18" s="16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</row>
    <row r="19" spans="1:71" ht="16.5" customHeight="1" x14ac:dyDescent="0.25">
      <c r="A19" s="11" t="s">
        <v>1075</v>
      </c>
      <c r="B19" s="11">
        <v>1000</v>
      </c>
      <c r="C19" s="11">
        <v>1895</v>
      </c>
      <c r="D19" s="11">
        <v>1895</v>
      </c>
      <c r="E19" s="11">
        <v>1895</v>
      </c>
      <c r="F19" s="11">
        <v>1895</v>
      </c>
      <c r="G19" s="11">
        <v>1895</v>
      </c>
      <c r="H19" s="11">
        <v>1895</v>
      </c>
      <c r="I19" s="11">
        <v>1895</v>
      </c>
      <c r="J19" s="11">
        <v>1895</v>
      </c>
      <c r="K19" s="11">
        <v>1895</v>
      </c>
      <c r="L19" s="11">
        <v>1000</v>
      </c>
      <c r="M19" s="11">
        <v>1000</v>
      </c>
      <c r="N19" s="11">
        <v>1000</v>
      </c>
      <c r="O19" s="11">
        <v>2703596</v>
      </c>
      <c r="P19" s="11">
        <v>2241</v>
      </c>
      <c r="Q19" s="11">
        <v>2242.0500000000002</v>
      </c>
      <c r="R19" s="11">
        <v>2242</v>
      </c>
      <c r="S19" s="11">
        <v>2242</v>
      </c>
      <c r="T19" s="11">
        <v>2242</v>
      </c>
      <c r="U19" s="11">
        <v>2242.67</v>
      </c>
      <c r="V19" s="11">
        <v>2243</v>
      </c>
      <c r="W19" s="11">
        <v>2230</v>
      </c>
      <c r="X19" s="11">
        <v>2219</v>
      </c>
      <c r="Y19" s="11">
        <v>2218.7020000000002</v>
      </c>
      <c r="Z19" s="11">
        <v>2219</v>
      </c>
      <c r="AA19" s="11">
        <v>2219</v>
      </c>
      <c r="AB19" s="11">
        <v>2219</v>
      </c>
      <c r="AC19" s="11">
        <v>68467.83</v>
      </c>
      <c r="AD19" s="11">
        <v>68467</v>
      </c>
      <c r="AE19" s="11">
        <v>68467</v>
      </c>
      <c r="AF19" s="11">
        <v>68467</v>
      </c>
      <c r="AG19" s="11">
        <v>68466.153000000006</v>
      </c>
      <c r="AH19" s="11">
        <v>68466</v>
      </c>
      <c r="AI19" s="11">
        <v>70569</v>
      </c>
      <c r="AJ19" s="11">
        <v>69492</v>
      </c>
      <c r="AK19" s="11">
        <v>69480.7</v>
      </c>
      <c r="AL19" s="11">
        <v>69469</v>
      </c>
      <c r="AM19" s="11">
        <v>69457</v>
      </c>
      <c r="AN19" s="11">
        <v>193682</v>
      </c>
      <c r="AO19" s="11">
        <v>193805.08</v>
      </c>
      <c r="AP19" s="11">
        <v>193920</v>
      </c>
      <c r="AQ19" s="11">
        <v>2508268</v>
      </c>
      <c r="AR19" s="11">
        <v>2801184</v>
      </c>
      <c r="AS19" s="11">
        <v>2081782.16</v>
      </c>
      <c r="AT19" s="11">
        <v>1891768</v>
      </c>
      <c r="AU19" s="11">
        <v>1804251</v>
      </c>
      <c r="AV19" s="11">
        <v>1803096</v>
      </c>
      <c r="AW19" s="11">
        <v>1756375.6839999999</v>
      </c>
      <c r="AX19" s="11">
        <v>0</v>
      </c>
      <c r="AY19" s="11">
        <v>0</v>
      </c>
      <c r="AZ19" s="16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</row>
    <row r="20" spans="1:71" ht="16.5" customHeight="1" x14ac:dyDescent="0.25">
      <c r="A20" s="11" t="s">
        <v>1076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2702596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</row>
    <row r="21" spans="1:71" ht="16.5" customHeight="1" x14ac:dyDescent="0.25">
      <c r="A21" s="11" t="s">
        <v>1077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66250</v>
      </c>
      <c r="AD21" s="11">
        <v>0</v>
      </c>
      <c r="AE21" s="11">
        <v>66250</v>
      </c>
      <c r="AF21" s="11">
        <v>66250</v>
      </c>
      <c r="AG21" s="11">
        <v>0</v>
      </c>
      <c r="AH21" s="11">
        <v>0</v>
      </c>
      <c r="AI21" s="11">
        <v>66250</v>
      </c>
      <c r="AJ21" s="11">
        <v>66250</v>
      </c>
      <c r="AK21" s="11">
        <v>66250</v>
      </c>
      <c r="AL21" s="11">
        <v>66250</v>
      </c>
      <c r="AM21" s="11">
        <v>66250</v>
      </c>
      <c r="AN21" s="11">
        <v>66250</v>
      </c>
      <c r="AO21" s="11">
        <v>66250</v>
      </c>
      <c r="AP21" s="11">
        <v>66250</v>
      </c>
      <c r="AQ21" s="11">
        <v>2380490</v>
      </c>
      <c r="AR21" s="11">
        <v>2658767</v>
      </c>
      <c r="AS21" s="11">
        <v>1908857.87</v>
      </c>
      <c r="AT21" s="11">
        <v>1718602</v>
      </c>
      <c r="AU21" s="11">
        <v>1630786</v>
      </c>
      <c r="AV21" s="11">
        <v>1604133</v>
      </c>
      <c r="AW21" s="11">
        <v>1557186.7039999999</v>
      </c>
      <c r="AX21" s="11">
        <v>0</v>
      </c>
      <c r="AY21" s="11">
        <v>0</v>
      </c>
      <c r="AZ21" s="16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</row>
    <row r="22" spans="1:71" ht="16.5" customHeight="1" x14ac:dyDescent="0.25">
      <c r="A22" s="11" t="s">
        <v>1078</v>
      </c>
      <c r="B22" s="11">
        <v>1000</v>
      </c>
      <c r="C22" s="11">
        <v>1895</v>
      </c>
      <c r="D22" s="11">
        <v>1895</v>
      </c>
      <c r="E22" s="11">
        <v>1895</v>
      </c>
      <c r="F22" s="11">
        <v>1895</v>
      </c>
      <c r="G22" s="11">
        <v>1895</v>
      </c>
      <c r="H22" s="11">
        <v>1895</v>
      </c>
      <c r="I22" s="11">
        <v>1895</v>
      </c>
      <c r="J22" s="11">
        <v>1895</v>
      </c>
      <c r="K22" s="11">
        <v>1895</v>
      </c>
      <c r="L22" s="11">
        <v>1000</v>
      </c>
      <c r="M22" s="11">
        <v>1000</v>
      </c>
      <c r="N22" s="11">
        <v>1000</v>
      </c>
      <c r="O22" s="11">
        <v>1000</v>
      </c>
      <c r="P22" s="11">
        <v>2241</v>
      </c>
      <c r="Q22" s="11">
        <v>2242.0500000000002</v>
      </c>
      <c r="R22" s="11">
        <v>2242</v>
      </c>
      <c r="S22" s="11">
        <v>2242</v>
      </c>
      <c r="T22" s="11">
        <v>2242</v>
      </c>
      <c r="U22" s="11">
        <v>2242.67</v>
      </c>
      <c r="V22" s="11">
        <v>2243</v>
      </c>
      <c r="W22" s="11">
        <v>2230</v>
      </c>
      <c r="X22" s="11">
        <v>2219</v>
      </c>
      <c r="Y22" s="11">
        <v>2218.7020000000002</v>
      </c>
      <c r="Z22" s="11">
        <v>2219</v>
      </c>
      <c r="AA22" s="11">
        <v>2219</v>
      </c>
      <c r="AB22" s="11">
        <v>2219</v>
      </c>
      <c r="AC22" s="11">
        <v>2217.83</v>
      </c>
      <c r="AD22" s="11">
        <v>68467</v>
      </c>
      <c r="AE22" s="11">
        <v>2217</v>
      </c>
      <c r="AF22" s="11">
        <v>2217</v>
      </c>
      <c r="AG22" s="11">
        <v>68466.153000000006</v>
      </c>
      <c r="AH22" s="11">
        <v>68466</v>
      </c>
      <c r="AI22" s="11">
        <v>4319</v>
      </c>
      <c r="AJ22" s="11">
        <v>3242</v>
      </c>
      <c r="AK22" s="11">
        <v>3230.7</v>
      </c>
      <c r="AL22" s="11">
        <v>3219</v>
      </c>
      <c r="AM22" s="11">
        <v>3207</v>
      </c>
      <c r="AN22" s="11">
        <v>127432</v>
      </c>
      <c r="AO22" s="11">
        <v>127555.08</v>
      </c>
      <c r="AP22" s="11">
        <v>127670</v>
      </c>
      <c r="AQ22" s="11">
        <v>127778</v>
      </c>
      <c r="AR22" s="11">
        <v>142417</v>
      </c>
      <c r="AS22" s="11">
        <v>172924.29</v>
      </c>
      <c r="AT22" s="11">
        <v>173166</v>
      </c>
      <c r="AU22" s="11">
        <v>173465</v>
      </c>
      <c r="AV22" s="11">
        <v>198963</v>
      </c>
      <c r="AW22" s="11">
        <v>199188.98</v>
      </c>
      <c r="AX22" s="11">
        <v>0</v>
      </c>
      <c r="AY22" s="11">
        <v>0</v>
      </c>
      <c r="AZ22" s="16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</row>
    <row r="23" spans="1:71" ht="16.5" customHeight="1" x14ac:dyDescent="0.25">
      <c r="A23" s="11" t="s">
        <v>1079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31801955</v>
      </c>
      <c r="O23" s="11">
        <v>32822110</v>
      </c>
      <c r="P23" s="11">
        <v>34432742</v>
      </c>
      <c r="Q23" s="11">
        <v>40742772.649999999</v>
      </c>
      <c r="R23" s="11">
        <v>41823033</v>
      </c>
      <c r="S23" s="11">
        <v>42421221</v>
      </c>
      <c r="T23" s="11">
        <v>43606223</v>
      </c>
      <c r="U23" s="11">
        <v>46341877.718999997</v>
      </c>
      <c r="V23" s="11">
        <v>47801289</v>
      </c>
      <c r="W23" s="11">
        <v>49132748</v>
      </c>
      <c r="X23" s="11">
        <v>52814852</v>
      </c>
      <c r="Y23" s="11">
        <v>53575156.505999997</v>
      </c>
      <c r="Z23" s="11">
        <v>55017056</v>
      </c>
      <c r="AA23" s="11">
        <v>57129320</v>
      </c>
      <c r="AB23" s="11">
        <v>58608830</v>
      </c>
      <c r="AC23" s="11">
        <v>60927249.950000003</v>
      </c>
      <c r="AD23" s="11">
        <v>63421183</v>
      </c>
      <c r="AE23" s="11">
        <v>70995748</v>
      </c>
      <c r="AF23" s="11">
        <v>73171371</v>
      </c>
      <c r="AG23" s="11">
        <v>74796435.883000001</v>
      </c>
      <c r="AH23" s="11">
        <v>74741973</v>
      </c>
      <c r="AI23" s="11">
        <v>75096311</v>
      </c>
      <c r="AJ23" s="11">
        <v>75089240</v>
      </c>
      <c r="AK23" s="11">
        <v>76700380.636999995</v>
      </c>
      <c r="AL23" s="11">
        <v>77303685</v>
      </c>
      <c r="AM23" s="11">
        <v>79073096</v>
      </c>
      <c r="AN23" s="11">
        <v>81110780</v>
      </c>
      <c r="AO23" s="11">
        <v>84972214.790000007</v>
      </c>
      <c r="AP23" s="11">
        <v>84011672</v>
      </c>
      <c r="AQ23" s="11">
        <v>84342686</v>
      </c>
      <c r="AR23" s="11">
        <v>107889282</v>
      </c>
      <c r="AS23" s="11">
        <v>108412457.31999999</v>
      </c>
      <c r="AT23" s="11">
        <v>103341003</v>
      </c>
      <c r="AU23" s="11">
        <v>103064379</v>
      </c>
      <c r="AV23" s="11">
        <v>103613855</v>
      </c>
      <c r="AW23" s="11">
        <v>104503446.79799999</v>
      </c>
      <c r="AX23" s="11">
        <v>149449503</v>
      </c>
      <c r="AY23" s="11">
        <v>162987175</v>
      </c>
      <c r="AZ23" s="16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</row>
    <row r="24" spans="1:71" ht="16.5" customHeight="1" x14ac:dyDescent="0.25">
      <c r="A24" s="11" t="s">
        <v>1080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31801955</v>
      </c>
      <c r="O24" s="11">
        <v>32822110</v>
      </c>
      <c r="P24" s="11">
        <v>34432742</v>
      </c>
      <c r="Q24" s="11">
        <v>40742772.649999999</v>
      </c>
      <c r="R24" s="11">
        <v>41823033</v>
      </c>
      <c r="S24" s="11">
        <v>42421221</v>
      </c>
      <c r="T24" s="11">
        <v>43606223</v>
      </c>
      <c r="U24" s="11">
        <v>46341877.718999997</v>
      </c>
      <c r="V24" s="11">
        <v>47801289</v>
      </c>
      <c r="W24" s="11">
        <v>49132748</v>
      </c>
      <c r="X24" s="11">
        <v>52814852</v>
      </c>
      <c r="Y24" s="11">
        <v>53575156.505999997</v>
      </c>
      <c r="Z24" s="11">
        <v>55017056</v>
      </c>
      <c r="AA24" s="11">
        <v>57129320</v>
      </c>
      <c r="AB24" s="11">
        <v>58608830</v>
      </c>
      <c r="AC24" s="11">
        <v>60927249.950000003</v>
      </c>
      <c r="AD24" s="11">
        <v>63421183</v>
      </c>
      <c r="AE24" s="11">
        <v>70995748</v>
      </c>
      <c r="AF24" s="11">
        <v>73171371</v>
      </c>
      <c r="AG24" s="11">
        <v>74796435.883000001</v>
      </c>
      <c r="AH24" s="11">
        <v>74741973</v>
      </c>
      <c r="AI24" s="11">
        <v>75096311</v>
      </c>
      <c r="AJ24" s="11">
        <v>75089240</v>
      </c>
      <c r="AK24" s="11">
        <v>76700380.636999995</v>
      </c>
      <c r="AL24" s="11">
        <v>77303685</v>
      </c>
      <c r="AM24" s="11">
        <v>79073096</v>
      </c>
      <c r="AN24" s="11">
        <v>81110780</v>
      </c>
      <c r="AO24" s="11">
        <v>84972214.790000007</v>
      </c>
      <c r="AP24" s="11">
        <v>84011672</v>
      </c>
      <c r="AQ24" s="11">
        <v>84342686</v>
      </c>
      <c r="AR24" s="11">
        <v>107889282</v>
      </c>
      <c r="AS24" s="11">
        <v>108412457.31999999</v>
      </c>
      <c r="AT24" s="11">
        <v>103341003</v>
      </c>
      <c r="AU24" s="11">
        <v>103064379</v>
      </c>
      <c r="AV24" s="11">
        <v>103613855</v>
      </c>
      <c r="AW24" s="11">
        <v>104503446.79799999</v>
      </c>
      <c r="AX24" s="11">
        <v>149449503</v>
      </c>
      <c r="AY24" s="11">
        <v>162987175</v>
      </c>
      <c r="AZ24" s="16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</row>
    <row r="25" spans="1:71" ht="16.5" customHeight="1" x14ac:dyDescent="0.25">
      <c r="A25" s="11" t="s">
        <v>1081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130834</v>
      </c>
      <c r="AN25" s="11">
        <v>132604</v>
      </c>
      <c r="AO25" s="11">
        <v>134319.21</v>
      </c>
      <c r="AP25" s="11">
        <v>137701</v>
      </c>
      <c r="AQ25" s="11">
        <v>139464</v>
      </c>
      <c r="AR25" s="11">
        <v>4411573</v>
      </c>
      <c r="AS25" s="11">
        <v>4518469.5999999996</v>
      </c>
      <c r="AT25" s="11">
        <v>4590798</v>
      </c>
      <c r="AU25" s="11">
        <v>4666612</v>
      </c>
      <c r="AV25" s="11">
        <v>4910326</v>
      </c>
      <c r="AW25" s="11">
        <v>5166689.9780000001</v>
      </c>
      <c r="AX25" s="11">
        <v>5319337</v>
      </c>
      <c r="AY25" s="11">
        <v>800079</v>
      </c>
      <c r="AZ25" s="16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</row>
    <row r="26" spans="1:71" ht="16.5" customHeight="1" x14ac:dyDescent="0.25">
      <c r="A26" s="11" t="s">
        <v>1082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130834</v>
      </c>
      <c r="AN26" s="11">
        <v>132604</v>
      </c>
      <c r="AO26" s="11">
        <v>134319.21</v>
      </c>
      <c r="AP26" s="11">
        <v>137701</v>
      </c>
      <c r="AQ26" s="11">
        <v>139464</v>
      </c>
      <c r="AR26" s="11">
        <v>4411573</v>
      </c>
      <c r="AS26" s="11">
        <v>4518469.5999999996</v>
      </c>
      <c r="AT26" s="11">
        <v>4590798</v>
      </c>
      <c r="AU26" s="11">
        <v>4666612</v>
      </c>
      <c r="AV26" s="11">
        <v>4910326</v>
      </c>
      <c r="AW26" s="11">
        <v>5166689.9780000001</v>
      </c>
      <c r="AX26" s="11">
        <v>5319337</v>
      </c>
      <c r="AY26" s="11">
        <v>800079</v>
      </c>
      <c r="AZ26" s="16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</row>
    <row r="27" spans="1:71" ht="16.5" customHeight="1" x14ac:dyDescent="0.25">
      <c r="A27" s="11" t="s">
        <v>1083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15436000</v>
      </c>
      <c r="AY27" s="11">
        <v>15756594</v>
      </c>
      <c r="AZ27" s="16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</row>
    <row r="28" spans="1:71" ht="16.5" customHeight="1" x14ac:dyDescent="0.25">
      <c r="A28" s="11" t="s">
        <v>1065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15436000</v>
      </c>
      <c r="AY28" s="11">
        <v>15756594</v>
      </c>
      <c r="AZ28" s="16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</row>
    <row r="29" spans="1:71" ht="16.5" customHeight="1" x14ac:dyDescent="0.25">
      <c r="A29" s="11" t="s">
        <v>801</v>
      </c>
      <c r="B29" s="11">
        <v>29396694</v>
      </c>
      <c r="C29" s="11">
        <v>31191066</v>
      </c>
      <c r="D29" s="11">
        <v>32326138</v>
      </c>
      <c r="E29" s="11">
        <v>31660922</v>
      </c>
      <c r="F29" s="11">
        <v>33137980</v>
      </c>
      <c r="G29" s="11">
        <v>36703920</v>
      </c>
      <c r="H29" s="11">
        <v>37242876</v>
      </c>
      <c r="I29" s="11">
        <v>38433525</v>
      </c>
      <c r="J29" s="11">
        <v>38407673</v>
      </c>
      <c r="K29" s="11">
        <v>39111781</v>
      </c>
      <c r="L29" s="11">
        <v>40265178</v>
      </c>
      <c r="M29" s="11">
        <v>42167412</v>
      </c>
      <c r="N29" s="11">
        <v>2418927</v>
      </c>
      <c r="O29" s="11">
        <v>2237850</v>
      </c>
      <c r="P29" s="11">
        <v>2313556</v>
      </c>
      <c r="Q29" s="11">
        <v>2423240.41</v>
      </c>
      <c r="R29" s="11">
        <v>2470967</v>
      </c>
      <c r="S29" s="11">
        <v>2468972</v>
      </c>
      <c r="T29" s="11">
        <v>2465154</v>
      </c>
      <c r="U29" s="11">
        <v>2463434.3250000002</v>
      </c>
      <c r="V29" s="11">
        <v>2447691</v>
      </c>
      <c r="W29" s="11">
        <v>2423610</v>
      </c>
      <c r="X29" s="11">
        <v>2367377</v>
      </c>
      <c r="Y29" s="11">
        <v>2352903.1639999999</v>
      </c>
      <c r="Z29" s="11">
        <v>2297021</v>
      </c>
      <c r="AA29" s="11">
        <v>2243929</v>
      </c>
      <c r="AB29" s="11">
        <v>2188725</v>
      </c>
      <c r="AC29" s="11">
        <v>2140491.3199999998</v>
      </c>
      <c r="AD29" s="11">
        <v>2074426</v>
      </c>
      <c r="AE29" s="11">
        <v>2008800</v>
      </c>
      <c r="AF29" s="11">
        <v>1970887</v>
      </c>
      <c r="AG29" s="11">
        <v>1939047.8810000001</v>
      </c>
      <c r="AH29" s="11">
        <v>1883371</v>
      </c>
      <c r="AI29" s="11">
        <v>1817124</v>
      </c>
      <c r="AJ29" s="11">
        <v>1804712</v>
      </c>
      <c r="AK29" s="11">
        <v>1796803.659</v>
      </c>
      <c r="AL29" s="11">
        <v>1766819</v>
      </c>
      <c r="AM29" s="11">
        <v>1733949</v>
      </c>
      <c r="AN29" s="11">
        <v>1697891</v>
      </c>
      <c r="AO29" s="11">
        <v>1675813.73</v>
      </c>
      <c r="AP29" s="11">
        <v>1593016</v>
      </c>
      <c r="AQ29" s="11">
        <v>1551877</v>
      </c>
      <c r="AR29" s="11">
        <v>1629041</v>
      </c>
      <c r="AS29" s="11">
        <v>1646079.49</v>
      </c>
      <c r="AT29" s="11">
        <v>1606162</v>
      </c>
      <c r="AU29" s="11">
        <v>1590182</v>
      </c>
      <c r="AV29" s="11">
        <v>1592547</v>
      </c>
      <c r="AW29" s="11">
        <v>1596512.0249999999</v>
      </c>
      <c r="AX29" s="11">
        <v>1562686</v>
      </c>
      <c r="AY29" s="11">
        <v>1532325</v>
      </c>
      <c r="AZ29" s="16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</row>
    <row r="30" spans="1:71" ht="16.5" customHeight="1" x14ac:dyDescent="0.25">
      <c r="A30" s="11" t="s">
        <v>802</v>
      </c>
      <c r="B30" s="11">
        <v>29396694</v>
      </c>
      <c r="C30" s="11">
        <v>31191066</v>
      </c>
      <c r="D30" s="11">
        <v>32326138</v>
      </c>
      <c r="E30" s="11">
        <v>31660922</v>
      </c>
      <c r="F30" s="11">
        <v>33137980</v>
      </c>
      <c r="G30" s="11">
        <v>36703920</v>
      </c>
      <c r="H30" s="11">
        <v>37242876</v>
      </c>
      <c r="I30" s="11">
        <v>38433525</v>
      </c>
      <c r="J30" s="11">
        <v>38407673</v>
      </c>
      <c r="K30" s="11">
        <v>39111781</v>
      </c>
      <c r="L30" s="11">
        <v>40265178</v>
      </c>
      <c r="M30" s="11">
        <v>42167412</v>
      </c>
      <c r="N30" s="11">
        <v>2418927</v>
      </c>
      <c r="O30" s="11">
        <v>2237850</v>
      </c>
      <c r="P30" s="11">
        <v>2313556</v>
      </c>
      <c r="Q30" s="11">
        <v>2423240.41</v>
      </c>
      <c r="R30" s="11">
        <v>2470967</v>
      </c>
      <c r="S30" s="11">
        <v>2468972</v>
      </c>
      <c r="T30" s="11">
        <v>2465154</v>
      </c>
      <c r="U30" s="11">
        <v>2463434.3250000002</v>
      </c>
      <c r="V30" s="11">
        <v>2447691</v>
      </c>
      <c r="W30" s="11">
        <v>2423610</v>
      </c>
      <c r="X30" s="11">
        <v>2367377</v>
      </c>
      <c r="Y30" s="11">
        <v>2352903.1639999999</v>
      </c>
      <c r="Z30" s="11">
        <v>2297021</v>
      </c>
      <c r="AA30" s="11">
        <v>2243929</v>
      </c>
      <c r="AB30" s="11">
        <v>2188725</v>
      </c>
      <c r="AC30" s="11">
        <v>2140491.3199999998</v>
      </c>
      <c r="AD30" s="11">
        <v>2074426</v>
      </c>
      <c r="AE30" s="11">
        <v>2008800</v>
      </c>
      <c r="AF30" s="11">
        <v>1970887</v>
      </c>
      <c r="AG30" s="11">
        <v>1939047.8810000001</v>
      </c>
      <c r="AH30" s="11">
        <v>1883371</v>
      </c>
      <c r="AI30" s="11">
        <v>1817124</v>
      </c>
      <c r="AJ30" s="11">
        <v>1804712</v>
      </c>
      <c r="AK30" s="11">
        <v>1796803.659</v>
      </c>
      <c r="AL30" s="11">
        <v>1766819</v>
      </c>
      <c r="AM30" s="11">
        <v>1733949</v>
      </c>
      <c r="AN30" s="11">
        <v>1697891</v>
      </c>
      <c r="AO30" s="11">
        <v>1675813.73</v>
      </c>
      <c r="AP30" s="11">
        <v>1593016</v>
      </c>
      <c r="AQ30" s="11">
        <v>1551877</v>
      </c>
      <c r="AR30" s="11">
        <v>1629041</v>
      </c>
      <c r="AS30" s="11">
        <v>1646079.49</v>
      </c>
      <c r="AT30" s="11">
        <v>1606162</v>
      </c>
      <c r="AU30" s="11">
        <v>1590182</v>
      </c>
      <c r="AV30" s="11">
        <v>1592547</v>
      </c>
      <c r="AW30" s="11">
        <v>1596512.0249999999</v>
      </c>
      <c r="AX30" s="11">
        <v>1562686</v>
      </c>
      <c r="AY30" s="11">
        <v>1532325</v>
      </c>
      <c r="AZ30" s="16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</row>
    <row r="31" spans="1:71" ht="16.5" customHeight="1" x14ac:dyDescent="0.25">
      <c r="A31" s="11" t="s">
        <v>1084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1036492</v>
      </c>
      <c r="AS31" s="11">
        <v>1036491.64</v>
      </c>
      <c r="AT31" s="11">
        <v>1036492</v>
      </c>
      <c r="AU31" s="11">
        <v>1036492</v>
      </c>
      <c r="AV31" s="11">
        <v>1036492</v>
      </c>
      <c r="AW31" s="11">
        <v>1036491.639</v>
      </c>
      <c r="AX31" s="11">
        <v>1036492</v>
      </c>
      <c r="AY31" s="11">
        <v>1036492</v>
      </c>
      <c r="AZ31" s="16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</row>
    <row r="32" spans="1:71" ht="16.5" customHeight="1" x14ac:dyDescent="0.25">
      <c r="A32" s="11" t="s">
        <v>1085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1036492</v>
      </c>
      <c r="AS32" s="11">
        <v>1036491.64</v>
      </c>
      <c r="AT32" s="11">
        <v>1036492</v>
      </c>
      <c r="AU32" s="11">
        <v>1036492</v>
      </c>
      <c r="AV32" s="11">
        <v>1036492</v>
      </c>
      <c r="AW32" s="11">
        <v>1036491.639</v>
      </c>
      <c r="AX32" s="11">
        <v>1036492</v>
      </c>
      <c r="AY32" s="11">
        <v>1036492</v>
      </c>
      <c r="AZ32" s="16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</row>
    <row r="33" spans="1:71" ht="16.5" customHeight="1" x14ac:dyDescent="0.25">
      <c r="A33" s="11" t="s">
        <v>1086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4820032</v>
      </c>
      <c r="H33" s="11">
        <v>4635105</v>
      </c>
      <c r="I33" s="11">
        <v>4443006</v>
      </c>
      <c r="J33" s="11">
        <v>4246978</v>
      </c>
      <c r="K33" s="11">
        <v>4117665</v>
      </c>
      <c r="L33" s="11">
        <v>3907703</v>
      </c>
      <c r="M33" s="11">
        <v>3690595</v>
      </c>
      <c r="N33" s="11">
        <v>13340470</v>
      </c>
      <c r="O33" s="11">
        <v>13318688</v>
      </c>
      <c r="P33" s="11">
        <v>14125401</v>
      </c>
      <c r="Q33" s="11">
        <v>13477545.68</v>
      </c>
      <c r="R33" s="11">
        <v>13135346</v>
      </c>
      <c r="S33" s="11">
        <v>12901250</v>
      </c>
      <c r="T33" s="11">
        <v>10422476</v>
      </c>
      <c r="U33" s="11">
        <v>10037383.775</v>
      </c>
      <c r="V33" s="11">
        <v>9702860</v>
      </c>
      <c r="W33" s="11">
        <v>9469073</v>
      </c>
      <c r="X33" s="11">
        <v>9410466</v>
      </c>
      <c r="Y33" s="11">
        <v>11456563.950999999</v>
      </c>
      <c r="Z33" s="11">
        <v>11593525</v>
      </c>
      <c r="AA33" s="11">
        <v>11447127</v>
      </c>
      <c r="AB33" s="11">
        <v>12044439</v>
      </c>
      <c r="AC33" s="11">
        <v>11795158.800000001</v>
      </c>
      <c r="AD33" s="11">
        <v>11519303</v>
      </c>
      <c r="AE33" s="11">
        <v>12242989</v>
      </c>
      <c r="AF33" s="11">
        <v>11952115</v>
      </c>
      <c r="AG33" s="11">
        <v>11644371.971999999</v>
      </c>
      <c r="AH33" s="11">
        <v>11482406</v>
      </c>
      <c r="AI33" s="11">
        <v>11181774</v>
      </c>
      <c r="AJ33" s="11">
        <v>10886050</v>
      </c>
      <c r="AK33" s="11">
        <v>10647331.203</v>
      </c>
      <c r="AL33" s="11">
        <v>10540186</v>
      </c>
      <c r="AM33" s="11">
        <v>10375394</v>
      </c>
      <c r="AN33" s="11">
        <v>11239581</v>
      </c>
      <c r="AO33" s="11">
        <v>11207056.689999999</v>
      </c>
      <c r="AP33" s="11">
        <v>11029932</v>
      </c>
      <c r="AQ33" s="11">
        <v>13881378</v>
      </c>
      <c r="AR33" s="11">
        <v>13960065</v>
      </c>
      <c r="AS33" s="11">
        <v>14085954.199999999</v>
      </c>
      <c r="AT33" s="11">
        <v>20772766</v>
      </c>
      <c r="AU33" s="11">
        <v>21323280</v>
      </c>
      <c r="AV33" s="11">
        <v>21001963</v>
      </c>
      <c r="AW33" s="11">
        <v>21159733.458000001</v>
      </c>
      <c r="AX33" s="11">
        <v>0</v>
      </c>
      <c r="AY33" s="11">
        <v>0</v>
      </c>
      <c r="AZ33" s="16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</row>
    <row r="34" spans="1:71" ht="16.5" customHeight="1" x14ac:dyDescent="0.25">
      <c r="A34" s="11" t="s">
        <v>805</v>
      </c>
      <c r="B34" s="11">
        <v>189776</v>
      </c>
      <c r="C34" s="11">
        <v>187519</v>
      </c>
      <c r="D34" s="11">
        <v>185262</v>
      </c>
      <c r="E34" s="11">
        <v>3495804</v>
      </c>
      <c r="F34" s="11">
        <v>5455924</v>
      </c>
      <c r="G34" s="11">
        <v>179161</v>
      </c>
      <c r="H34" s="11">
        <v>176903</v>
      </c>
      <c r="I34" s="11">
        <v>174906</v>
      </c>
      <c r="J34" s="11">
        <v>172650</v>
      </c>
      <c r="K34" s="11">
        <v>168636</v>
      </c>
      <c r="L34" s="11">
        <v>166381</v>
      </c>
      <c r="M34" s="11">
        <v>165572</v>
      </c>
      <c r="N34" s="11">
        <v>163300</v>
      </c>
      <c r="O34" s="11">
        <v>161028</v>
      </c>
      <c r="P34" s="11">
        <v>158756</v>
      </c>
      <c r="Q34" s="11">
        <v>156792.37</v>
      </c>
      <c r="R34" s="11">
        <v>154822</v>
      </c>
      <c r="S34" s="11">
        <v>152852</v>
      </c>
      <c r="T34" s="11">
        <v>150883</v>
      </c>
      <c r="U34" s="11">
        <v>181003.20199999999</v>
      </c>
      <c r="V34" s="11">
        <v>178819</v>
      </c>
      <c r="W34" s="11">
        <v>0</v>
      </c>
      <c r="X34" s="11">
        <v>171589</v>
      </c>
      <c r="Y34" s="11">
        <v>0</v>
      </c>
      <c r="Z34" s="11">
        <v>0</v>
      </c>
      <c r="AA34" s="11">
        <v>0</v>
      </c>
      <c r="AB34" s="11">
        <v>123737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481771.30200000003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386618</v>
      </c>
      <c r="AW34" s="11">
        <v>0</v>
      </c>
      <c r="AX34" s="11">
        <v>0</v>
      </c>
      <c r="AY34" s="11">
        <v>0</v>
      </c>
      <c r="AZ34" s="16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1:71" ht="16.5" customHeight="1" x14ac:dyDescent="0.25">
      <c r="A35" s="11" t="s">
        <v>807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179161</v>
      </c>
      <c r="H35" s="11">
        <v>176903</v>
      </c>
      <c r="I35" s="11">
        <v>174906</v>
      </c>
      <c r="J35" s="11">
        <v>172650</v>
      </c>
      <c r="K35" s="11">
        <v>168636</v>
      </c>
      <c r="L35" s="11">
        <v>166381</v>
      </c>
      <c r="M35" s="11">
        <v>165572</v>
      </c>
      <c r="N35" s="11">
        <v>163300</v>
      </c>
      <c r="O35" s="11">
        <v>161028</v>
      </c>
      <c r="P35" s="11">
        <v>158756</v>
      </c>
      <c r="Q35" s="11">
        <v>156792.37</v>
      </c>
      <c r="R35" s="11">
        <v>154822</v>
      </c>
      <c r="S35" s="11">
        <v>152852</v>
      </c>
      <c r="T35" s="11">
        <v>150883</v>
      </c>
      <c r="U35" s="11">
        <v>181003.20199999999</v>
      </c>
      <c r="V35" s="11">
        <v>178819</v>
      </c>
      <c r="W35" s="11">
        <v>0</v>
      </c>
      <c r="X35" s="11">
        <v>171589</v>
      </c>
      <c r="Y35" s="11">
        <v>0</v>
      </c>
      <c r="Z35" s="11">
        <v>0</v>
      </c>
      <c r="AA35" s="11">
        <v>0</v>
      </c>
      <c r="AB35" s="11">
        <v>123737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481771.30200000003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386618</v>
      </c>
      <c r="AW35" s="11">
        <v>0</v>
      </c>
      <c r="AX35" s="11">
        <v>0</v>
      </c>
      <c r="AY35" s="11">
        <v>0</v>
      </c>
      <c r="AZ35" s="16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</row>
    <row r="36" spans="1:71" ht="16.5" customHeight="1" x14ac:dyDescent="0.25">
      <c r="A36" s="11" t="s">
        <v>1087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1326349</v>
      </c>
      <c r="AY36" s="11">
        <v>1391638</v>
      </c>
      <c r="AZ36" s="16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1:71" ht="16.5" customHeight="1" x14ac:dyDescent="0.25">
      <c r="A37" s="11" t="s">
        <v>811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776899</v>
      </c>
      <c r="H37" s="11">
        <v>871104</v>
      </c>
      <c r="I37" s="11">
        <v>931661</v>
      </c>
      <c r="J37" s="11">
        <v>929729</v>
      </c>
      <c r="K37" s="11">
        <v>963499</v>
      </c>
      <c r="L37" s="11">
        <v>1022337</v>
      </c>
      <c r="M37" s="11">
        <v>1064144</v>
      </c>
      <c r="N37" s="11">
        <v>1143100</v>
      </c>
      <c r="O37" s="11">
        <v>1299783</v>
      </c>
      <c r="P37" s="11">
        <v>1352073</v>
      </c>
      <c r="Q37" s="11">
        <v>948028.47</v>
      </c>
      <c r="R37" s="11">
        <v>947189</v>
      </c>
      <c r="S37" s="11">
        <v>1002791</v>
      </c>
      <c r="T37" s="11">
        <v>1159991</v>
      </c>
      <c r="U37" s="11">
        <v>1304239.4310000001</v>
      </c>
      <c r="V37" s="11">
        <v>1347894</v>
      </c>
      <c r="W37" s="11">
        <v>1420700</v>
      </c>
      <c r="X37" s="11">
        <v>1443056</v>
      </c>
      <c r="Y37" s="11">
        <v>745362.46</v>
      </c>
      <c r="Z37" s="11">
        <v>757432</v>
      </c>
      <c r="AA37" s="11">
        <v>759568</v>
      </c>
      <c r="AB37" s="11">
        <v>727946</v>
      </c>
      <c r="AC37" s="11">
        <v>731389</v>
      </c>
      <c r="AD37" s="11">
        <v>681630</v>
      </c>
      <c r="AE37" s="11">
        <v>736950</v>
      </c>
      <c r="AF37" s="11">
        <v>799892</v>
      </c>
      <c r="AG37" s="11">
        <v>789229.576</v>
      </c>
      <c r="AH37" s="11">
        <v>923757</v>
      </c>
      <c r="AI37" s="11">
        <v>1016205</v>
      </c>
      <c r="AJ37" s="11">
        <v>1130178</v>
      </c>
      <c r="AK37" s="11">
        <v>1215934.2649999999</v>
      </c>
      <c r="AL37" s="11">
        <v>1299420</v>
      </c>
      <c r="AM37" s="11">
        <v>1406877</v>
      </c>
      <c r="AN37" s="11">
        <v>1393411</v>
      </c>
      <c r="AO37" s="11">
        <v>1422943.44</v>
      </c>
      <c r="AP37" s="11">
        <v>1581897</v>
      </c>
      <c r="AQ37" s="11">
        <v>1606023</v>
      </c>
      <c r="AR37" s="11">
        <v>1702025</v>
      </c>
      <c r="AS37" s="11">
        <v>1899878.95</v>
      </c>
      <c r="AT37" s="11">
        <v>2002088</v>
      </c>
      <c r="AU37" s="11">
        <v>2078133</v>
      </c>
      <c r="AV37" s="11">
        <v>2132010</v>
      </c>
      <c r="AW37" s="11">
        <v>2226344.21</v>
      </c>
      <c r="AX37" s="11">
        <v>3353905</v>
      </c>
      <c r="AY37" s="11">
        <v>3371737</v>
      </c>
      <c r="AZ37" s="16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</row>
    <row r="38" spans="1:71" ht="16.5" customHeight="1" x14ac:dyDescent="0.25">
      <c r="A38" s="11" t="s">
        <v>1088</v>
      </c>
      <c r="B38" s="11">
        <v>830070</v>
      </c>
      <c r="C38" s="11">
        <v>859081</v>
      </c>
      <c r="D38" s="11">
        <v>853710</v>
      </c>
      <c r="E38" s="11">
        <v>877889</v>
      </c>
      <c r="F38" s="11">
        <v>915538</v>
      </c>
      <c r="G38" s="11">
        <v>158212</v>
      </c>
      <c r="H38" s="11">
        <v>171370</v>
      </c>
      <c r="I38" s="11">
        <v>355504</v>
      </c>
      <c r="J38" s="11">
        <v>510577</v>
      </c>
      <c r="K38" s="11">
        <v>475139</v>
      </c>
      <c r="L38" s="11">
        <v>485140</v>
      </c>
      <c r="M38" s="11">
        <v>294766</v>
      </c>
      <c r="N38" s="11">
        <v>277605</v>
      </c>
      <c r="O38" s="11">
        <v>434128</v>
      </c>
      <c r="P38" s="11">
        <v>3983727</v>
      </c>
      <c r="Q38" s="11">
        <v>301985.13</v>
      </c>
      <c r="R38" s="11">
        <v>314771</v>
      </c>
      <c r="S38" s="11">
        <v>288311</v>
      </c>
      <c r="T38" s="11">
        <v>301812</v>
      </c>
      <c r="U38" s="11">
        <v>318469.50900000002</v>
      </c>
      <c r="V38" s="11">
        <v>327748</v>
      </c>
      <c r="W38" s="11">
        <v>541778</v>
      </c>
      <c r="X38" s="11">
        <v>400845</v>
      </c>
      <c r="Y38" s="11">
        <v>553227.63399999996</v>
      </c>
      <c r="Z38" s="11">
        <v>522484</v>
      </c>
      <c r="AA38" s="11">
        <v>995869</v>
      </c>
      <c r="AB38" s="11">
        <v>818450</v>
      </c>
      <c r="AC38" s="11">
        <v>910752.47</v>
      </c>
      <c r="AD38" s="11">
        <v>978417</v>
      </c>
      <c r="AE38" s="11">
        <v>980475</v>
      </c>
      <c r="AF38" s="11">
        <v>997830</v>
      </c>
      <c r="AG38" s="11">
        <v>952781.35900000005</v>
      </c>
      <c r="AH38" s="11">
        <v>951350</v>
      </c>
      <c r="AI38" s="11">
        <v>1229286</v>
      </c>
      <c r="AJ38" s="11">
        <v>984485</v>
      </c>
      <c r="AK38" s="11">
        <v>800522.92799999996</v>
      </c>
      <c r="AL38" s="11">
        <v>1264727</v>
      </c>
      <c r="AM38" s="11">
        <v>2560782</v>
      </c>
      <c r="AN38" s="11">
        <v>1923452</v>
      </c>
      <c r="AO38" s="11">
        <v>1553010.98</v>
      </c>
      <c r="AP38" s="11">
        <v>1909958</v>
      </c>
      <c r="AQ38" s="11">
        <v>1858758</v>
      </c>
      <c r="AR38" s="11">
        <v>2763167</v>
      </c>
      <c r="AS38" s="11">
        <v>2815044.56</v>
      </c>
      <c r="AT38" s="11">
        <v>2769233</v>
      </c>
      <c r="AU38" s="11">
        <v>4925235</v>
      </c>
      <c r="AV38" s="11">
        <v>4923810</v>
      </c>
      <c r="AW38" s="11">
        <v>3941558.264</v>
      </c>
      <c r="AX38" s="11">
        <v>4348330</v>
      </c>
      <c r="AY38" s="11">
        <v>1969793</v>
      </c>
      <c r="AZ38" s="16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1:71" ht="16.5" customHeight="1" x14ac:dyDescent="0.25">
      <c r="A39" s="11" t="s">
        <v>1089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2309616</v>
      </c>
      <c r="AV39" s="11">
        <v>2309616</v>
      </c>
      <c r="AW39" s="11">
        <v>2309616</v>
      </c>
      <c r="AX39" s="11">
        <v>2309616</v>
      </c>
      <c r="AY39" s="11">
        <v>0</v>
      </c>
      <c r="AZ39" s="16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1:71" ht="16.5" customHeight="1" x14ac:dyDescent="0.25">
      <c r="A40" s="11" t="s">
        <v>1090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158212</v>
      </c>
      <c r="H40" s="11">
        <v>171370</v>
      </c>
      <c r="I40" s="11">
        <v>355504</v>
      </c>
      <c r="J40" s="11">
        <v>510577</v>
      </c>
      <c r="K40" s="11">
        <v>475139</v>
      </c>
      <c r="L40" s="11">
        <v>485140</v>
      </c>
      <c r="M40" s="11">
        <v>294766</v>
      </c>
      <c r="N40" s="11">
        <v>277605</v>
      </c>
      <c r="O40" s="11">
        <v>434128</v>
      </c>
      <c r="P40" s="11">
        <v>3983727</v>
      </c>
      <c r="Q40" s="11">
        <v>301985.13</v>
      </c>
      <c r="R40" s="11">
        <v>314771</v>
      </c>
      <c r="S40" s="11">
        <v>288311</v>
      </c>
      <c r="T40" s="11">
        <v>301812</v>
      </c>
      <c r="U40" s="11">
        <v>318469.50900000002</v>
      </c>
      <c r="V40" s="11">
        <v>327748</v>
      </c>
      <c r="W40" s="11">
        <v>541778</v>
      </c>
      <c r="X40" s="11">
        <v>400845</v>
      </c>
      <c r="Y40" s="11">
        <v>553227.63399999996</v>
      </c>
      <c r="Z40" s="11">
        <v>522484</v>
      </c>
      <c r="AA40" s="11">
        <v>995869</v>
      </c>
      <c r="AB40" s="11">
        <v>818450</v>
      </c>
      <c r="AC40" s="11">
        <v>910752.47</v>
      </c>
      <c r="AD40" s="11">
        <v>978417</v>
      </c>
      <c r="AE40" s="11">
        <v>980475</v>
      </c>
      <c r="AF40" s="11">
        <v>997830</v>
      </c>
      <c r="AG40" s="11">
        <v>952781.35900000005</v>
      </c>
      <c r="AH40" s="11">
        <v>951350</v>
      </c>
      <c r="AI40" s="11">
        <v>1229286</v>
      </c>
      <c r="AJ40" s="11">
        <v>984485</v>
      </c>
      <c r="AK40" s="11">
        <v>800522.92799999996</v>
      </c>
      <c r="AL40" s="11">
        <v>1264727</v>
      </c>
      <c r="AM40" s="11">
        <v>2560782</v>
      </c>
      <c r="AN40" s="11">
        <v>1923452</v>
      </c>
      <c r="AO40" s="11">
        <v>1553010.98</v>
      </c>
      <c r="AP40" s="11">
        <v>1909958</v>
      </c>
      <c r="AQ40" s="11">
        <v>1858758</v>
      </c>
      <c r="AR40" s="11">
        <v>2763167</v>
      </c>
      <c r="AS40" s="11">
        <v>2815044.56</v>
      </c>
      <c r="AT40" s="11">
        <v>2769233</v>
      </c>
      <c r="AU40" s="11">
        <v>2615619</v>
      </c>
      <c r="AV40" s="11">
        <v>2614194</v>
      </c>
      <c r="AW40" s="11">
        <v>1631942.264</v>
      </c>
      <c r="AX40" s="11">
        <v>2038714</v>
      </c>
      <c r="AY40" s="11">
        <v>1969793</v>
      </c>
      <c r="AZ40" s="16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</row>
    <row r="41" spans="1:71" ht="16.5" customHeight="1" x14ac:dyDescent="0.25">
      <c r="A41" s="11" t="s">
        <v>1091</v>
      </c>
      <c r="B41" s="11">
        <v>32727116</v>
      </c>
      <c r="C41" s="11">
        <v>34547552</v>
      </c>
      <c r="D41" s="11">
        <v>35680484</v>
      </c>
      <c r="E41" s="11">
        <v>38391262</v>
      </c>
      <c r="F41" s="11">
        <v>41873226</v>
      </c>
      <c r="G41" s="11">
        <v>45002152</v>
      </c>
      <c r="H41" s="11">
        <v>45465205</v>
      </c>
      <c r="I41" s="11">
        <v>46958277</v>
      </c>
      <c r="J41" s="11">
        <v>46930995</v>
      </c>
      <c r="K41" s="11">
        <v>47504770</v>
      </c>
      <c r="L41" s="11">
        <v>48515858</v>
      </c>
      <c r="M41" s="11">
        <v>50067639</v>
      </c>
      <c r="N41" s="11">
        <v>51837770</v>
      </c>
      <c r="O41" s="11">
        <v>52977183</v>
      </c>
      <c r="P41" s="11">
        <v>59084959</v>
      </c>
      <c r="Q41" s="11">
        <v>60766776.630000003</v>
      </c>
      <c r="R41" s="11">
        <v>61584877</v>
      </c>
      <c r="S41" s="11">
        <v>61988018</v>
      </c>
      <c r="T41" s="11">
        <v>61440934</v>
      </c>
      <c r="U41" s="11">
        <v>63957439.854000002</v>
      </c>
      <c r="V41" s="11">
        <v>65129279</v>
      </c>
      <c r="W41" s="11">
        <v>66332488</v>
      </c>
      <c r="X41" s="11">
        <v>69957628</v>
      </c>
      <c r="Y41" s="11">
        <v>72039671.673999995</v>
      </c>
      <c r="Z41" s="11">
        <v>73565160</v>
      </c>
      <c r="AA41" s="11">
        <v>77986076</v>
      </c>
      <c r="AB41" s="11">
        <v>79957350</v>
      </c>
      <c r="AC41" s="11">
        <v>82017036.219999999</v>
      </c>
      <c r="AD41" s="11">
        <v>84186374</v>
      </c>
      <c r="AE41" s="11">
        <v>92463719</v>
      </c>
      <c r="AF41" s="11">
        <v>94400171</v>
      </c>
      <c r="AG41" s="11">
        <v>95707636.398000002</v>
      </c>
      <c r="AH41" s="11">
        <v>95649909</v>
      </c>
      <c r="AI41" s="11">
        <v>96087850</v>
      </c>
      <c r="AJ41" s="11">
        <v>95981958</v>
      </c>
      <c r="AK41" s="11">
        <v>97868328.363000005</v>
      </c>
      <c r="AL41" s="11">
        <v>98603440</v>
      </c>
      <c r="AM41" s="11">
        <v>102079507</v>
      </c>
      <c r="AN41" s="11">
        <v>105075122</v>
      </c>
      <c r="AO41" s="11">
        <v>107459324.98</v>
      </c>
      <c r="AP41" s="11">
        <v>106836229</v>
      </c>
      <c r="AQ41" s="11">
        <v>112341785</v>
      </c>
      <c r="AR41" s="11">
        <v>146154240</v>
      </c>
      <c r="AS41" s="11">
        <v>146406562.28999999</v>
      </c>
      <c r="AT41" s="11">
        <v>147964221</v>
      </c>
      <c r="AU41" s="11">
        <v>152569834</v>
      </c>
      <c r="AV41" s="11">
        <v>153476015</v>
      </c>
      <c r="AW41" s="11">
        <v>153554774.222</v>
      </c>
      <c r="AX41" s="11">
        <v>192103113</v>
      </c>
      <c r="AY41" s="11">
        <v>196836265</v>
      </c>
      <c r="AZ41" s="16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</row>
    <row r="42" spans="1:71" ht="16.5" customHeight="1" x14ac:dyDescent="0.25">
      <c r="A42" s="11" t="s">
        <v>815</v>
      </c>
      <c r="B42" s="11">
        <v>37119152</v>
      </c>
      <c r="C42" s="11">
        <v>37430212</v>
      </c>
      <c r="D42" s="11">
        <v>39933989</v>
      </c>
      <c r="E42" s="11">
        <v>43783780</v>
      </c>
      <c r="F42" s="11">
        <v>46360737</v>
      </c>
      <c r="G42" s="11">
        <v>49218110</v>
      </c>
      <c r="H42" s="11">
        <v>48943072</v>
      </c>
      <c r="I42" s="11">
        <v>50895450</v>
      </c>
      <c r="J42" s="11">
        <v>51540175</v>
      </c>
      <c r="K42" s="11">
        <v>51946908</v>
      </c>
      <c r="L42" s="11">
        <v>51538885</v>
      </c>
      <c r="M42" s="11">
        <v>53832563</v>
      </c>
      <c r="N42" s="11">
        <v>54934484</v>
      </c>
      <c r="O42" s="11">
        <v>56225152</v>
      </c>
      <c r="P42" s="11">
        <v>62181014</v>
      </c>
      <c r="Q42" s="11">
        <v>64059164.979999997</v>
      </c>
      <c r="R42" s="11">
        <v>65616903</v>
      </c>
      <c r="S42" s="11">
        <v>66293815</v>
      </c>
      <c r="T42" s="11">
        <v>68343557</v>
      </c>
      <c r="U42" s="11">
        <v>70283818.966000006</v>
      </c>
      <c r="V42" s="11">
        <v>71181061</v>
      </c>
      <c r="W42" s="11">
        <v>73272009</v>
      </c>
      <c r="X42" s="11">
        <v>75569115</v>
      </c>
      <c r="Y42" s="11">
        <v>77538774.238999993</v>
      </c>
      <c r="Z42" s="11">
        <v>79146453</v>
      </c>
      <c r="AA42" s="11">
        <v>85021702</v>
      </c>
      <c r="AB42" s="11">
        <v>85960859</v>
      </c>
      <c r="AC42" s="11">
        <v>89035187.730000004</v>
      </c>
      <c r="AD42" s="11">
        <v>89718401</v>
      </c>
      <c r="AE42" s="11">
        <v>97857662</v>
      </c>
      <c r="AF42" s="11">
        <v>99963966</v>
      </c>
      <c r="AG42" s="11">
        <v>103044632.148</v>
      </c>
      <c r="AH42" s="11">
        <v>103578920</v>
      </c>
      <c r="AI42" s="11">
        <v>101598746</v>
      </c>
      <c r="AJ42" s="11">
        <v>102440927</v>
      </c>
      <c r="AK42" s="11">
        <v>104527348.168</v>
      </c>
      <c r="AL42" s="11">
        <v>105205193</v>
      </c>
      <c r="AM42" s="11">
        <v>108628261</v>
      </c>
      <c r="AN42" s="11">
        <v>112354389</v>
      </c>
      <c r="AO42" s="11">
        <v>120573590.45999999</v>
      </c>
      <c r="AP42" s="11">
        <v>122365937</v>
      </c>
      <c r="AQ42" s="11">
        <v>123005603</v>
      </c>
      <c r="AR42" s="11">
        <v>160436775</v>
      </c>
      <c r="AS42" s="11">
        <v>161707826.41</v>
      </c>
      <c r="AT42" s="11">
        <v>163082206</v>
      </c>
      <c r="AU42" s="11">
        <v>168225977</v>
      </c>
      <c r="AV42" s="11">
        <v>169417522</v>
      </c>
      <c r="AW42" s="11">
        <v>169933034.16100001</v>
      </c>
      <c r="AX42" s="11">
        <v>219408576</v>
      </c>
      <c r="AY42" s="11">
        <v>216362594</v>
      </c>
      <c r="AZ42" s="16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</row>
    <row r="43" spans="1:71" ht="16.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6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ht="16.5" customHeight="1" x14ac:dyDescent="0.25">
      <c r="A44" s="11" t="s">
        <v>816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6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1:71" ht="16.5" customHeight="1" x14ac:dyDescent="0.25">
      <c r="A45" s="11" t="s">
        <v>1092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900000</v>
      </c>
      <c r="Z45" s="11">
        <v>2000000</v>
      </c>
      <c r="AA45" s="11">
        <v>0</v>
      </c>
      <c r="AB45" s="11">
        <v>200000</v>
      </c>
      <c r="AC45" s="11">
        <v>200000</v>
      </c>
      <c r="AD45" s="11">
        <v>0</v>
      </c>
      <c r="AE45" s="11">
        <v>7335000</v>
      </c>
      <c r="AF45" s="11">
        <v>2935000</v>
      </c>
      <c r="AG45" s="11">
        <v>0</v>
      </c>
      <c r="AH45" s="11">
        <v>0</v>
      </c>
      <c r="AI45" s="11">
        <v>300000</v>
      </c>
      <c r="AJ45" s="11">
        <v>0</v>
      </c>
      <c r="AK45" s="11">
        <v>0</v>
      </c>
      <c r="AL45" s="11">
        <v>0</v>
      </c>
      <c r="AM45" s="11">
        <v>5400000</v>
      </c>
      <c r="AN45" s="11">
        <v>4400000</v>
      </c>
      <c r="AO45" s="11">
        <v>0</v>
      </c>
      <c r="AP45" s="11">
        <v>0</v>
      </c>
      <c r="AQ45" s="11">
        <v>3400000</v>
      </c>
      <c r="AR45" s="11">
        <v>10183018</v>
      </c>
      <c r="AS45" s="11">
        <v>7948005.4100000001</v>
      </c>
      <c r="AT45" s="11">
        <v>7050000</v>
      </c>
      <c r="AU45" s="11">
        <v>9203312</v>
      </c>
      <c r="AV45" s="11">
        <v>0</v>
      </c>
      <c r="AW45" s="11">
        <v>4970000</v>
      </c>
      <c r="AX45" s="11">
        <v>12500000</v>
      </c>
      <c r="AY45" s="11">
        <v>11982000</v>
      </c>
      <c r="AZ45" s="16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1:71" ht="16.5" customHeight="1" x14ac:dyDescent="0.25">
      <c r="A46" s="11" t="s">
        <v>1093</v>
      </c>
      <c r="B46" s="11">
        <v>63260</v>
      </c>
      <c r="C46" s="11">
        <v>67494</v>
      </c>
      <c r="D46" s="11">
        <v>83945</v>
      </c>
      <c r="E46" s="11">
        <v>53325</v>
      </c>
      <c r="F46" s="11">
        <v>31751</v>
      </c>
      <c r="G46" s="11">
        <v>16778</v>
      </c>
      <c r="H46" s="11">
        <v>11396</v>
      </c>
      <c r="I46" s="11">
        <v>6936</v>
      </c>
      <c r="J46" s="11">
        <v>11204</v>
      </c>
      <c r="K46" s="11">
        <v>24290</v>
      </c>
      <c r="L46" s="11">
        <v>8990</v>
      </c>
      <c r="M46" s="11">
        <v>5989</v>
      </c>
      <c r="N46" s="11">
        <v>42479</v>
      </c>
      <c r="O46" s="11">
        <v>14183</v>
      </c>
      <c r="P46" s="11">
        <v>11925</v>
      </c>
      <c r="Q46" s="11">
        <v>6212.32</v>
      </c>
      <c r="R46" s="11">
        <v>6993</v>
      </c>
      <c r="S46" s="11">
        <v>11444</v>
      </c>
      <c r="T46" s="11">
        <v>14001</v>
      </c>
      <c r="U46" s="11">
        <v>16218.934999999999</v>
      </c>
      <c r="V46" s="11">
        <v>23673</v>
      </c>
      <c r="W46" s="11">
        <v>14573</v>
      </c>
      <c r="X46" s="11">
        <v>15688</v>
      </c>
      <c r="Y46" s="11">
        <v>598412.05299999996</v>
      </c>
      <c r="Z46" s="11">
        <v>482747</v>
      </c>
      <c r="AA46" s="11">
        <v>645956</v>
      </c>
      <c r="AB46" s="11">
        <v>637502</v>
      </c>
      <c r="AC46" s="11">
        <v>828393.32</v>
      </c>
      <c r="AD46" s="11">
        <v>626017</v>
      </c>
      <c r="AE46" s="11">
        <v>639568</v>
      </c>
      <c r="AF46" s="11">
        <v>636788</v>
      </c>
      <c r="AG46" s="11">
        <v>904079.29399999999</v>
      </c>
      <c r="AH46" s="11">
        <v>674025</v>
      </c>
      <c r="AI46" s="11">
        <v>666247</v>
      </c>
      <c r="AJ46" s="11">
        <v>722997</v>
      </c>
      <c r="AK46" s="11">
        <v>825232.06400000001</v>
      </c>
      <c r="AL46" s="11">
        <v>860644</v>
      </c>
      <c r="AM46" s="11">
        <v>862799</v>
      </c>
      <c r="AN46" s="11">
        <v>892075</v>
      </c>
      <c r="AO46" s="11">
        <v>1105875.71</v>
      </c>
      <c r="AP46" s="11">
        <v>873116</v>
      </c>
      <c r="AQ46" s="11">
        <v>905740</v>
      </c>
      <c r="AR46" s="11">
        <v>1963894</v>
      </c>
      <c r="AS46" s="11">
        <v>2123681.4900000002</v>
      </c>
      <c r="AT46" s="11">
        <v>1802554</v>
      </c>
      <c r="AU46" s="11">
        <v>1429585</v>
      </c>
      <c r="AV46" s="11">
        <v>1482430</v>
      </c>
      <c r="AW46" s="11">
        <v>1694324.7579999999</v>
      </c>
      <c r="AX46" s="11">
        <v>1429933</v>
      </c>
      <c r="AY46" s="11">
        <v>1032782</v>
      </c>
      <c r="AZ46" s="16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ht="16.5" customHeight="1" x14ac:dyDescent="0.25">
      <c r="A47" s="11" t="s">
        <v>1065</v>
      </c>
      <c r="B47" s="11">
        <v>63260</v>
      </c>
      <c r="C47" s="11">
        <v>67494</v>
      </c>
      <c r="D47" s="11">
        <v>83945</v>
      </c>
      <c r="E47" s="11">
        <v>53325</v>
      </c>
      <c r="F47" s="11">
        <v>31751</v>
      </c>
      <c r="G47" s="11">
        <v>16778</v>
      </c>
      <c r="H47" s="11">
        <v>11396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637502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825232.06400000001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1802554</v>
      </c>
      <c r="AU47" s="11">
        <v>1429585</v>
      </c>
      <c r="AV47" s="11">
        <v>1482430</v>
      </c>
      <c r="AW47" s="11">
        <v>1694324.7579999999</v>
      </c>
      <c r="AX47" s="11">
        <v>1429933</v>
      </c>
      <c r="AY47" s="11">
        <v>1032782</v>
      </c>
      <c r="AZ47" s="16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ht="16.5" customHeight="1" x14ac:dyDescent="0.25">
      <c r="A48" s="11" t="s">
        <v>1082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6936</v>
      </c>
      <c r="J48" s="11">
        <v>11204</v>
      </c>
      <c r="K48" s="11">
        <v>24290</v>
      </c>
      <c r="L48" s="11">
        <v>8990</v>
      </c>
      <c r="M48" s="11">
        <v>5989</v>
      </c>
      <c r="N48" s="11">
        <v>42479</v>
      </c>
      <c r="O48" s="11">
        <v>14183</v>
      </c>
      <c r="P48" s="11">
        <v>11925</v>
      </c>
      <c r="Q48" s="11">
        <v>6212.32</v>
      </c>
      <c r="R48" s="11">
        <v>6993</v>
      </c>
      <c r="S48" s="11">
        <v>11444</v>
      </c>
      <c r="T48" s="11">
        <v>14001</v>
      </c>
      <c r="U48" s="11">
        <v>16218.934999999999</v>
      </c>
      <c r="V48" s="11">
        <v>23673</v>
      </c>
      <c r="W48" s="11">
        <v>14573</v>
      </c>
      <c r="X48" s="11">
        <v>15688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6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</row>
    <row r="49" spans="1:71" ht="16.5" customHeight="1" x14ac:dyDescent="0.25">
      <c r="A49" s="11" t="s">
        <v>1094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1033248</v>
      </c>
      <c r="I49" s="11">
        <v>1483141</v>
      </c>
      <c r="J49" s="11">
        <v>1084562</v>
      </c>
      <c r="K49" s="11">
        <v>0</v>
      </c>
      <c r="L49" s="11">
        <v>844489</v>
      </c>
      <c r="M49" s="11">
        <v>2319079</v>
      </c>
      <c r="N49" s="11">
        <v>2184192</v>
      </c>
      <c r="O49" s="11">
        <v>1835463</v>
      </c>
      <c r="P49" s="11">
        <v>2619905</v>
      </c>
      <c r="Q49" s="11">
        <v>2832830.63</v>
      </c>
      <c r="R49" s="11">
        <v>2751477</v>
      </c>
      <c r="S49" s="11">
        <v>1964617</v>
      </c>
      <c r="T49" s="11">
        <v>1718361</v>
      </c>
      <c r="U49" s="11">
        <v>2320257.3939999999</v>
      </c>
      <c r="V49" s="11">
        <v>1620238</v>
      </c>
      <c r="W49" s="11">
        <v>0</v>
      </c>
      <c r="X49" s="11">
        <v>2867244</v>
      </c>
      <c r="Y49" s="11">
        <v>2779050.202</v>
      </c>
      <c r="Z49" s="11">
        <v>0</v>
      </c>
      <c r="AA49" s="11">
        <v>0</v>
      </c>
      <c r="AB49" s="11">
        <v>2556690</v>
      </c>
      <c r="AC49" s="11">
        <v>2782184.39</v>
      </c>
      <c r="AD49" s="11">
        <v>0</v>
      </c>
      <c r="AE49" s="11">
        <v>2380581</v>
      </c>
      <c r="AF49" s="11">
        <v>3172474</v>
      </c>
      <c r="AG49" s="11">
        <v>0</v>
      </c>
      <c r="AH49" s="11">
        <v>0</v>
      </c>
      <c r="AI49" s="11">
        <v>0</v>
      </c>
      <c r="AJ49" s="11">
        <v>0</v>
      </c>
      <c r="AK49" s="11">
        <v>2388823.8820000002</v>
      </c>
      <c r="AL49" s="11">
        <v>2687446</v>
      </c>
      <c r="AM49" s="11">
        <v>0</v>
      </c>
      <c r="AN49" s="11">
        <v>0</v>
      </c>
      <c r="AO49" s="11">
        <v>0</v>
      </c>
      <c r="AP49" s="11">
        <v>3343538</v>
      </c>
      <c r="AQ49" s="11">
        <v>3122609</v>
      </c>
      <c r="AR49" s="11">
        <v>3138924</v>
      </c>
      <c r="AS49" s="11">
        <v>2930778.02</v>
      </c>
      <c r="AT49" s="11">
        <v>2919015</v>
      </c>
      <c r="AU49" s="11">
        <v>3102929</v>
      </c>
      <c r="AV49" s="11">
        <v>2639263</v>
      </c>
      <c r="AW49" s="11">
        <v>2188285.0809999998</v>
      </c>
      <c r="AX49" s="11">
        <v>1953989</v>
      </c>
      <c r="AY49" s="11">
        <v>1947617</v>
      </c>
      <c r="AZ49" s="16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</row>
    <row r="50" spans="1:71" ht="16.5" customHeight="1" x14ac:dyDescent="0.25">
      <c r="A50" s="11" t="s">
        <v>1095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1316462</v>
      </c>
      <c r="H50" s="11">
        <v>0</v>
      </c>
      <c r="I50" s="11">
        <v>0</v>
      </c>
      <c r="J50" s="11">
        <v>0</v>
      </c>
      <c r="K50" s="11">
        <v>998140</v>
      </c>
      <c r="L50" s="11">
        <v>0</v>
      </c>
      <c r="M50" s="11">
        <v>0</v>
      </c>
      <c r="N50" s="11">
        <v>0</v>
      </c>
      <c r="O50" s="11">
        <v>0</v>
      </c>
      <c r="P50" s="11">
        <v>3650995</v>
      </c>
      <c r="Q50" s="11">
        <v>4499378.2699999996</v>
      </c>
      <c r="R50" s="11">
        <v>4037337</v>
      </c>
      <c r="S50" s="11">
        <v>4324564</v>
      </c>
      <c r="T50" s="11">
        <v>4314680</v>
      </c>
      <c r="U50" s="11">
        <v>4668752.3729999997</v>
      </c>
      <c r="V50" s="11">
        <v>4372943</v>
      </c>
      <c r="W50" s="11">
        <v>5790869</v>
      </c>
      <c r="X50" s="11">
        <v>4628487</v>
      </c>
      <c r="Y50" s="11">
        <v>5157203.8789999997</v>
      </c>
      <c r="Z50" s="11">
        <v>7321486</v>
      </c>
      <c r="AA50" s="11">
        <v>6985785</v>
      </c>
      <c r="AB50" s="11">
        <v>4591109</v>
      </c>
      <c r="AC50" s="11">
        <v>4890294.55</v>
      </c>
      <c r="AD50" s="11">
        <v>7023627</v>
      </c>
      <c r="AE50" s="11">
        <v>4887168</v>
      </c>
      <c r="AF50" s="11">
        <v>4771407</v>
      </c>
      <c r="AG50" s="11">
        <v>8386944.0099999998</v>
      </c>
      <c r="AH50" s="11">
        <v>7488745</v>
      </c>
      <c r="AI50" s="11">
        <v>7402185</v>
      </c>
      <c r="AJ50" s="11">
        <v>7014370</v>
      </c>
      <c r="AK50" s="11">
        <v>5548299.2620000001</v>
      </c>
      <c r="AL50" s="11">
        <v>5276840</v>
      </c>
      <c r="AM50" s="11">
        <v>8582432</v>
      </c>
      <c r="AN50" s="11">
        <v>7609653</v>
      </c>
      <c r="AO50" s="11">
        <v>9070209.0800000001</v>
      </c>
      <c r="AP50" s="11">
        <v>4462824</v>
      </c>
      <c r="AQ50" s="11">
        <v>4803127</v>
      </c>
      <c r="AR50" s="11">
        <v>5398760</v>
      </c>
      <c r="AS50" s="11">
        <v>6180048.5700000003</v>
      </c>
      <c r="AT50" s="11">
        <v>5522618</v>
      </c>
      <c r="AU50" s="11">
        <v>5596045</v>
      </c>
      <c r="AV50" s="11">
        <v>5754681</v>
      </c>
      <c r="AW50" s="11">
        <v>5563848.6869999999</v>
      </c>
      <c r="AX50" s="11">
        <v>4827086</v>
      </c>
      <c r="AY50" s="11">
        <v>5048733</v>
      </c>
      <c r="AZ50" s="16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</row>
    <row r="51" spans="1:71" ht="16.5" customHeight="1" x14ac:dyDescent="0.25">
      <c r="A51" s="11" t="s">
        <v>1065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1316462</v>
      </c>
      <c r="H51" s="11">
        <v>0</v>
      </c>
      <c r="I51" s="11">
        <v>0</v>
      </c>
      <c r="J51" s="11">
        <v>0</v>
      </c>
      <c r="K51" s="11">
        <v>998140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4499378.2699999996</v>
      </c>
      <c r="R51" s="11">
        <v>4037337</v>
      </c>
      <c r="S51" s="11">
        <v>4324564</v>
      </c>
      <c r="T51" s="11">
        <v>4314680</v>
      </c>
      <c r="U51" s="11">
        <v>4668752.3729999997</v>
      </c>
      <c r="V51" s="11">
        <v>4372943</v>
      </c>
      <c r="W51" s="11">
        <v>5790869</v>
      </c>
      <c r="X51" s="11">
        <v>4628487</v>
      </c>
      <c r="Y51" s="11">
        <v>5157203.8789999997</v>
      </c>
      <c r="Z51" s="11">
        <v>7321486</v>
      </c>
      <c r="AA51" s="11">
        <v>6985785</v>
      </c>
      <c r="AB51" s="11">
        <v>4591109</v>
      </c>
      <c r="AC51" s="11">
        <v>4890294.55</v>
      </c>
      <c r="AD51" s="11">
        <v>7023627</v>
      </c>
      <c r="AE51" s="11">
        <v>4887168</v>
      </c>
      <c r="AF51" s="11">
        <v>4771407</v>
      </c>
      <c r="AG51" s="11">
        <v>8386944.0099999998</v>
      </c>
      <c r="AH51" s="11">
        <v>7488745</v>
      </c>
      <c r="AI51" s="11">
        <v>7402185</v>
      </c>
      <c r="AJ51" s="11">
        <v>7014370</v>
      </c>
      <c r="AK51" s="11">
        <v>5548299.2620000001</v>
      </c>
      <c r="AL51" s="11">
        <v>5276840</v>
      </c>
      <c r="AM51" s="11">
        <v>8582432</v>
      </c>
      <c r="AN51" s="11">
        <v>7609653</v>
      </c>
      <c r="AO51" s="11">
        <v>9070209.0800000001</v>
      </c>
      <c r="AP51" s="11">
        <v>0</v>
      </c>
      <c r="AQ51" s="11">
        <v>0</v>
      </c>
      <c r="AR51" s="11">
        <v>0</v>
      </c>
      <c r="AS51" s="11">
        <v>0</v>
      </c>
      <c r="AT51" s="11">
        <v>5522618</v>
      </c>
      <c r="AU51" s="11">
        <v>5596045</v>
      </c>
      <c r="AV51" s="11">
        <v>5754681</v>
      </c>
      <c r="AW51" s="11">
        <v>5563848.6869999999</v>
      </c>
      <c r="AX51" s="11">
        <v>4827086</v>
      </c>
      <c r="AY51" s="11">
        <v>5048733</v>
      </c>
      <c r="AZ51" s="16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</row>
    <row r="52" spans="1:71" ht="16.5" customHeight="1" x14ac:dyDescent="0.25">
      <c r="A52" s="11" t="s">
        <v>1082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3650995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6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</row>
    <row r="53" spans="1:71" ht="16.5" customHeight="1" x14ac:dyDescent="0.25">
      <c r="A53" s="11" t="s">
        <v>1096</v>
      </c>
      <c r="B53" s="11">
        <v>3332</v>
      </c>
      <c r="C53" s="11">
        <v>803364</v>
      </c>
      <c r="D53" s="11">
        <v>1503397</v>
      </c>
      <c r="E53" s="11">
        <v>1453429</v>
      </c>
      <c r="F53" s="11">
        <v>1403461</v>
      </c>
      <c r="G53" s="11">
        <v>1563493</v>
      </c>
      <c r="H53" s="11">
        <v>903526</v>
      </c>
      <c r="I53" s="11">
        <v>3558</v>
      </c>
      <c r="J53" s="11">
        <v>82729</v>
      </c>
      <c r="K53" s="11">
        <v>3622</v>
      </c>
      <c r="L53" s="11">
        <v>3654</v>
      </c>
      <c r="M53" s="11">
        <v>1103687</v>
      </c>
      <c r="N53" s="11">
        <v>153719</v>
      </c>
      <c r="O53" s="11">
        <v>3750</v>
      </c>
      <c r="P53" s="11">
        <v>3918783</v>
      </c>
      <c r="Q53" s="11">
        <v>503815.44</v>
      </c>
      <c r="R53" s="11">
        <v>3848</v>
      </c>
      <c r="S53" s="11">
        <v>453880</v>
      </c>
      <c r="T53" s="11">
        <v>3912</v>
      </c>
      <c r="U53" s="11">
        <v>3944.703</v>
      </c>
      <c r="V53" s="11">
        <v>3998</v>
      </c>
      <c r="W53" s="11">
        <v>4051</v>
      </c>
      <c r="X53" s="11">
        <v>4106</v>
      </c>
      <c r="Y53" s="11">
        <v>4159.9620000000004</v>
      </c>
      <c r="Z53" s="11">
        <v>4216</v>
      </c>
      <c r="AA53" s="11">
        <v>4272</v>
      </c>
      <c r="AB53" s="11">
        <v>4330</v>
      </c>
      <c r="AC53" s="11">
        <v>4387.0600000000004</v>
      </c>
      <c r="AD53" s="11">
        <v>4447</v>
      </c>
      <c r="AE53" s="11">
        <v>4506</v>
      </c>
      <c r="AF53" s="11">
        <v>4566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14038</v>
      </c>
      <c r="AN53" s="11">
        <v>14114</v>
      </c>
      <c r="AO53" s="11">
        <v>14229.01</v>
      </c>
      <c r="AP53" s="11">
        <v>14150</v>
      </c>
      <c r="AQ53" s="11">
        <v>14455</v>
      </c>
      <c r="AR53" s="11">
        <v>88815</v>
      </c>
      <c r="AS53" s="11">
        <v>90089.3</v>
      </c>
      <c r="AT53" s="11">
        <v>121284</v>
      </c>
      <c r="AU53" s="11">
        <v>122258</v>
      </c>
      <c r="AV53" s="11">
        <v>6383242</v>
      </c>
      <c r="AW53" s="11">
        <v>125761.21799999999</v>
      </c>
      <c r="AX53" s="11">
        <v>126695</v>
      </c>
      <c r="AY53" s="11">
        <v>127471</v>
      </c>
      <c r="AZ53" s="16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</row>
    <row r="54" spans="1:71" ht="16.5" customHeight="1" x14ac:dyDescent="0.25">
      <c r="A54" s="11" t="s">
        <v>1065</v>
      </c>
      <c r="B54" s="11">
        <v>0</v>
      </c>
      <c r="C54" s="11">
        <v>800000</v>
      </c>
      <c r="D54" s="11">
        <v>1500000</v>
      </c>
      <c r="E54" s="11">
        <v>1450000</v>
      </c>
      <c r="F54" s="11">
        <v>1400000</v>
      </c>
      <c r="G54" s="11">
        <v>1560000</v>
      </c>
      <c r="H54" s="11">
        <v>900000</v>
      </c>
      <c r="I54" s="11">
        <v>0</v>
      </c>
      <c r="J54" s="11">
        <v>0</v>
      </c>
      <c r="K54" s="11">
        <v>0</v>
      </c>
      <c r="L54" s="11">
        <v>0</v>
      </c>
      <c r="M54" s="11">
        <v>1100000</v>
      </c>
      <c r="N54" s="11">
        <v>150000</v>
      </c>
      <c r="O54" s="11">
        <v>0</v>
      </c>
      <c r="P54" s="11">
        <v>3915000</v>
      </c>
      <c r="Q54" s="11">
        <v>500000</v>
      </c>
      <c r="R54" s="11">
        <v>0</v>
      </c>
      <c r="S54" s="11">
        <v>450000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14038</v>
      </c>
      <c r="AN54" s="11">
        <v>14114</v>
      </c>
      <c r="AO54" s="11">
        <v>14229.01</v>
      </c>
      <c r="AP54" s="11">
        <v>14150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6260000</v>
      </c>
      <c r="AW54" s="11">
        <v>0</v>
      </c>
      <c r="AX54" s="11">
        <v>0</v>
      </c>
      <c r="AY54" s="11">
        <v>0</v>
      </c>
      <c r="AZ54" s="16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</row>
    <row r="55" spans="1:71" ht="16.5" customHeight="1" x14ac:dyDescent="0.25">
      <c r="A55" s="11" t="s">
        <v>1082</v>
      </c>
      <c r="B55" s="11">
        <v>3332</v>
      </c>
      <c r="C55" s="11">
        <v>3364</v>
      </c>
      <c r="D55" s="11">
        <v>3397</v>
      </c>
      <c r="E55" s="11">
        <v>3429</v>
      </c>
      <c r="F55" s="11">
        <v>3461</v>
      </c>
      <c r="G55" s="11">
        <v>3493</v>
      </c>
      <c r="H55" s="11">
        <v>3526</v>
      </c>
      <c r="I55" s="11">
        <v>3558</v>
      </c>
      <c r="J55" s="11">
        <v>82729</v>
      </c>
      <c r="K55" s="11">
        <v>3622</v>
      </c>
      <c r="L55" s="11">
        <v>3654</v>
      </c>
      <c r="M55" s="11">
        <v>3687</v>
      </c>
      <c r="N55" s="11">
        <v>3719</v>
      </c>
      <c r="O55" s="11">
        <v>3750</v>
      </c>
      <c r="P55" s="11">
        <v>3783</v>
      </c>
      <c r="Q55" s="11">
        <v>3815.44</v>
      </c>
      <c r="R55" s="11">
        <v>3848</v>
      </c>
      <c r="S55" s="11">
        <v>3880</v>
      </c>
      <c r="T55" s="11">
        <v>3912</v>
      </c>
      <c r="U55" s="11">
        <v>3944.703</v>
      </c>
      <c r="V55" s="11">
        <v>3998</v>
      </c>
      <c r="W55" s="11">
        <v>4051</v>
      </c>
      <c r="X55" s="11">
        <v>4106</v>
      </c>
      <c r="Y55" s="11">
        <v>4159.9620000000004</v>
      </c>
      <c r="Z55" s="11">
        <v>4216</v>
      </c>
      <c r="AA55" s="11">
        <v>4272</v>
      </c>
      <c r="AB55" s="11">
        <v>4330</v>
      </c>
      <c r="AC55" s="11">
        <v>4387.0600000000004</v>
      </c>
      <c r="AD55" s="11">
        <v>4447</v>
      </c>
      <c r="AE55" s="11">
        <v>4506</v>
      </c>
      <c r="AF55" s="11">
        <v>4566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14455</v>
      </c>
      <c r="AR55" s="11">
        <v>88815</v>
      </c>
      <c r="AS55" s="11">
        <v>90089.3</v>
      </c>
      <c r="AT55" s="11">
        <v>121284</v>
      </c>
      <c r="AU55" s="11">
        <v>122258</v>
      </c>
      <c r="AV55" s="11">
        <v>123242</v>
      </c>
      <c r="AW55" s="11">
        <v>125761.21799999999</v>
      </c>
      <c r="AX55" s="11">
        <v>126695</v>
      </c>
      <c r="AY55" s="11">
        <v>127471</v>
      </c>
      <c r="AZ55" s="16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</row>
    <row r="56" spans="1:71" ht="16.5" customHeight="1" x14ac:dyDescent="0.25">
      <c r="A56" s="11" t="s">
        <v>1097</v>
      </c>
      <c r="B56" s="11">
        <v>1969861</v>
      </c>
      <c r="C56" s="11">
        <v>3419821</v>
      </c>
      <c r="D56" s="11">
        <v>3369811</v>
      </c>
      <c r="E56" s="11">
        <v>3320420</v>
      </c>
      <c r="F56" s="11">
        <v>3240070</v>
      </c>
      <c r="G56" s="11">
        <v>1188664</v>
      </c>
      <c r="H56" s="11">
        <v>1188664</v>
      </c>
      <c r="I56" s="11">
        <v>2200186</v>
      </c>
      <c r="J56" s="11">
        <v>2483196</v>
      </c>
      <c r="K56" s="11">
        <v>2832226</v>
      </c>
      <c r="L56" s="11">
        <v>4481246</v>
      </c>
      <c r="M56" s="11">
        <v>3403686</v>
      </c>
      <c r="N56" s="11">
        <v>3819676</v>
      </c>
      <c r="O56" s="11">
        <v>7607089</v>
      </c>
      <c r="P56" s="11">
        <v>7491735</v>
      </c>
      <c r="Q56" s="11">
        <v>6906088.9299999997</v>
      </c>
      <c r="R56" s="11">
        <v>6799786</v>
      </c>
      <c r="S56" s="11">
        <v>6506497</v>
      </c>
      <c r="T56" s="11">
        <v>5761758</v>
      </c>
      <c r="U56" s="11">
        <v>6840358.4479999999</v>
      </c>
      <c r="V56" s="11">
        <v>7311364</v>
      </c>
      <c r="W56" s="11">
        <v>5392977</v>
      </c>
      <c r="X56" s="11">
        <v>5677442</v>
      </c>
      <c r="Y56" s="11">
        <v>5153567</v>
      </c>
      <c r="Z56" s="11">
        <v>4749692</v>
      </c>
      <c r="AA56" s="11">
        <v>4101922</v>
      </c>
      <c r="AB56" s="11">
        <v>3823422</v>
      </c>
      <c r="AC56" s="11">
        <v>4478722</v>
      </c>
      <c r="AD56" s="11">
        <v>4874552</v>
      </c>
      <c r="AE56" s="11">
        <v>4832882</v>
      </c>
      <c r="AF56" s="11">
        <v>4699612</v>
      </c>
      <c r="AG56" s="11">
        <v>5168982</v>
      </c>
      <c r="AH56" s="11">
        <v>7108007</v>
      </c>
      <c r="AI56" s="11">
        <v>6450312</v>
      </c>
      <c r="AJ56" s="11">
        <v>6051186</v>
      </c>
      <c r="AK56" s="11">
        <v>4707620.46</v>
      </c>
      <c r="AL56" s="11">
        <v>2436057</v>
      </c>
      <c r="AM56" s="11">
        <v>2020737</v>
      </c>
      <c r="AN56" s="11">
        <v>3738637</v>
      </c>
      <c r="AO56" s="11">
        <v>2274077.2200000002</v>
      </c>
      <c r="AP56" s="11">
        <v>2233600</v>
      </c>
      <c r="AQ56" s="11">
        <v>2233600</v>
      </c>
      <c r="AR56" s="11">
        <v>1825670</v>
      </c>
      <c r="AS56" s="11">
        <v>2927965.86</v>
      </c>
      <c r="AT56" s="11">
        <v>3082892</v>
      </c>
      <c r="AU56" s="11">
        <v>2889314</v>
      </c>
      <c r="AV56" s="11">
        <v>3390714</v>
      </c>
      <c r="AW56" s="11">
        <v>3769203.2850000001</v>
      </c>
      <c r="AX56" s="11">
        <v>5828927</v>
      </c>
      <c r="AY56" s="11">
        <v>7540632</v>
      </c>
      <c r="AZ56" s="16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</row>
    <row r="57" spans="1:71" ht="16.5" customHeight="1" x14ac:dyDescent="0.25">
      <c r="A57" s="11" t="s">
        <v>1098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820420</v>
      </c>
      <c r="I57" s="11">
        <v>1809847</v>
      </c>
      <c r="J57" s="11">
        <v>0</v>
      </c>
      <c r="K57" s="11">
        <v>0</v>
      </c>
      <c r="L57" s="11">
        <v>4090907</v>
      </c>
      <c r="M57" s="11">
        <v>2989927</v>
      </c>
      <c r="N57" s="11">
        <v>3405917</v>
      </c>
      <c r="O57" s="11">
        <v>7180917</v>
      </c>
      <c r="P57" s="11">
        <v>6955917</v>
      </c>
      <c r="Q57" s="11">
        <v>6479917.2000000002</v>
      </c>
      <c r="R57" s="11">
        <v>6373614</v>
      </c>
      <c r="S57" s="11">
        <v>6287205</v>
      </c>
      <c r="T57" s="11">
        <v>5542466</v>
      </c>
      <c r="U57" s="11">
        <v>6621066.2000000002</v>
      </c>
      <c r="V57" s="11">
        <v>7092072</v>
      </c>
      <c r="W57" s="11">
        <v>0</v>
      </c>
      <c r="X57" s="11">
        <v>5677442</v>
      </c>
      <c r="Y57" s="11">
        <v>0</v>
      </c>
      <c r="Z57" s="11">
        <v>0</v>
      </c>
      <c r="AA57" s="11">
        <v>0</v>
      </c>
      <c r="AB57" s="11">
        <v>3823422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4707620.46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3390714</v>
      </c>
      <c r="AW57" s="11">
        <v>0</v>
      </c>
      <c r="AX57" s="11">
        <v>0</v>
      </c>
      <c r="AY57" s="11">
        <v>0</v>
      </c>
      <c r="AZ57" s="16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</row>
    <row r="58" spans="1:71" ht="16.5" customHeight="1" x14ac:dyDescent="0.25">
      <c r="A58" s="11" t="s">
        <v>1099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820420</v>
      </c>
      <c r="H58" s="11">
        <v>0</v>
      </c>
      <c r="I58" s="11">
        <v>0</v>
      </c>
      <c r="J58" s="11">
        <v>2092857</v>
      </c>
      <c r="K58" s="11">
        <v>2441887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5392977</v>
      </c>
      <c r="X58" s="11">
        <v>0</v>
      </c>
      <c r="Y58" s="11">
        <v>5153567</v>
      </c>
      <c r="Z58" s="11">
        <v>4749692</v>
      </c>
      <c r="AA58" s="11">
        <v>4101922</v>
      </c>
      <c r="AB58" s="11">
        <v>0</v>
      </c>
      <c r="AC58" s="11">
        <v>4478722</v>
      </c>
      <c r="AD58" s="11">
        <v>4874552</v>
      </c>
      <c r="AE58" s="11">
        <v>4832882</v>
      </c>
      <c r="AF58" s="11">
        <v>4699612</v>
      </c>
      <c r="AG58" s="11">
        <v>5168982</v>
      </c>
      <c r="AH58" s="11">
        <v>7108007</v>
      </c>
      <c r="AI58" s="11">
        <v>6450312</v>
      </c>
      <c r="AJ58" s="11">
        <v>6051186</v>
      </c>
      <c r="AK58" s="11">
        <v>0</v>
      </c>
      <c r="AL58" s="11">
        <v>2436057</v>
      </c>
      <c r="AM58" s="11">
        <v>2020737</v>
      </c>
      <c r="AN58" s="11">
        <v>3738637</v>
      </c>
      <c r="AO58" s="11">
        <v>2274077.2200000002</v>
      </c>
      <c r="AP58" s="11">
        <v>2233600</v>
      </c>
      <c r="AQ58" s="11">
        <v>2233600</v>
      </c>
      <c r="AR58" s="11">
        <v>1825670</v>
      </c>
      <c r="AS58" s="11">
        <v>2927965.86</v>
      </c>
      <c r="AT58" s="11">
        <v>3082892</v>
      </c>
      <c r="AU58" s="11">
        <v>2889314</v>
      </c>
      <c r="AV58" s="11">
        <v>0</v>
      </c>
      <c r="AW58" s="11">
        <v>3769203.2850000001</v>
      </c>
      <c r="AX58" s="11">
        <v>3616784</v>
      </c>
      <c r="AY58" s="11">
        <v>5042232</v>
      </c>
      <c r="AZ58" s="16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</row>
    <row r="59" spans="1:71" ht="16.5" customHeight="1" x14ac:dyDescent="0.25">
      <c r="A59" s="11" t="s">
        <v>1100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2212143</v>
      </c>
      <c r="AY59" s="11">
        <v>2498400</v>
      </c>
      <c r="AZ59" s="16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</row>
    <row r="60" spans="1:71" ht="16.5" customHeight="1" x14ac:dyDescent="0.25">
      <c r="A60" s="11" t="s">
        <v>1101</v>
      </c>
      <c r="B60" s="11">
        <v>1969861</v>
      </c>
      <c r="C60" s="11">
        <v>3419821</v>
      </c>
      <c r="D60" s="11">
        <v>3369811</v>
      </c>
      <c r="E60" s="11">
        <v>3320420</v>
      </c>
      <c r="F60" s="11">
        <v>3240070</v>
      </c>
      <c r="G60" s="11">
        <v>368244</v>
      </c>
      <c r="H60" s="11">
        <v>368244</v>
      </c>
      <c r="I60" s="11">
        <v>390339</v>
      </c>
      <c r="J60" s="11">
        <v>390339</v>
      </c>
      <c r="K60" s="11">
        <v>390339</v>
      </c>
      <c r="L60" s="11">
        <v>390339</v>
      </c>
      <c r="M60" s="11">
        <v>413759</v>
      </c>
      <c r="N60" s="11">
        <v>413759</v>
      </c>
      <c r="O60" s="11">
        <v>426172</v>
      </c>
      <c r="P60" s="11">
        <v>535818</v>
      </c>
      <c r="Q60" s="11">
        <v>426171.73</v>
      </c>
      <c r="R60" s="11">
        <v>426172</v>
      </c>
      <c r="S60" s="11">
        <v>219292</v>
      </c>
      <c r="T60" s="11">
        <v>219292</v>
      </c>
      <c r="U60" s="11">
        <v>219292.24799999999</v>
      </c>
      <c r="V60" s="11">
        <v>219292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6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</row>
    <row r="61" spans="1:71" ht="16.5" customHeight="1" x14ac:dyDescent="0.25">
      <c r="A61" s="11" t="s">
        <v>1102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33333.332999999999</v>
      </c>
      <c r="AH61" s="11">
        <v>33333</v>
      </c>
      <c r="AI61" s="11">
        <v>33333</v>
      </c>
      <c r="AJ61" s="11">
        <v>33333</v>
      </c>
      <c r="AK61" s="11">
        <v>0</v>
      </c>
      <c r="AL61" s="11">
        <v>0</v>
      </c>
      <c r="AM61" s="11">
        <v>0</v>
      </c>
      <c r="AN61" s="11">
        <v>0</v>
      </c>
      <c r="AO61" s="11">
        <v>33333.33</v>
      </c>
      <c r="AP61" s="11">
        <v>33333</v>
      </c>
      <c r="AQ61" s="11">
        <v>33333</v>
      </c>
      <c r="AR61" s="11">
        <v>33333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6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</row>
    <row r="62" spans="1:71" ht="16.5" customHeight="1" x14ac:dyDescent="0.25">
      <c r="A62" s="11" t="s">
        <v>1065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33333.332999999999</v>
      </c>
      <c r="AH62" s="11">
        <v>33333</v>
      </c>
      <c r="AI62" s="11">
        <v>33333</v>
      </c>
      <c r="AJ62" s="11">
        <v>33333</v>
      </c>
      <c r="AK62" s="11">
        <v>0</v>
      </c>
      <c r="AL62" s="11">
        <v>0</v>
      </c>
      <c r="AM62" s="11">
        <v>0</v>
      </c>
      <c r="AN62" s="11">
        <v>0</v>
      </c>
      <c r="AO62" s="11">
        <v>33333.33</v>
      </c>
      <c r="AP62" s="11">
        <v>33333</v>
      </c>
      <c r="AQ62" s="11">
        <v>33333</v>
      </c>
      <c r="AR62" s="11">
        <v>33333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6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</row>
    <row r="63" spans="1:71" ht="16.5" customHeight="1" x14ac:dyDescent="0.25">
      <c r="A63" s="11" t="s">
        <v>1103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306171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249689</v>
      </c>
      <c r="X63" s="11">
        <v>0</v>
      </c>
      <c r="Y63" s="11">
        <v>317870.78100000002</v>
      </c>
      <c r="Z63" s="11">
        <v>325862</v>
      </c>
      <c r="AA63" s="11">
        <v>366145</v>
      </c>
      <c r="AB63" s="11">
        <v>0</v>
      </c>
      <c r="AC63" s="11">
        <v>688904.68</v>
      </c>
      <c r="AD63" s="11">
        <v>634284</v>
      </c>
      <c r="AE63" s="11">
        <v>643750</v>
      </c>
      <c r="AF63" s="11">
        <v>659213</v>
      </c>
      <c r="AG63" s="11">
        <v>664062.27</v>
      </c>
      <c r="AH63" s="11">
        <v>640318</v>
      </c>
      <c r="AI63" s="11">
        <v>641662</v>
      </c>
      <c r="AJ63" s="11">
        <v>656646</v>
      </c>
      <c r="AK63" s="11">
        <v>0</v>
      </c>
      <c r="AL63" s="11">
        <v>681024</v>
      </c>
      <c r="AM63" s="11">
        <v>679902</v>
      </c>
      <c r="AN63" s="11">
        <v>738419</v>
      </c>
      <c r="AO63" s="11">
        <v>1387287.91</v>
      </c>
      <c r="AP63" s="11">
        <v>1421211</v>
      </c>
      <c r="AQ63" s="11">
        <v>1433260</v>
      </c>
      <c r="AR63" s="11">
        <v>1674707</v>
      </c>
      <c r="AS63" s="11">
        <v>1720153.39</v>
      </c>
      <c r="AT63" s="11">
        <v>1746689</v>
      </c>
      <c r="AU63" s="11">
        <v>1804066</v>
      </c>
      <c r="AV63" s="11">
        <v>0</v>
      </c>
      <c r="AW63" s="11">
        <v>1842399.1340000001</v>
      </c>
      <c r="AX63" s="11">
        <v>1845872</v>
      </c>
      <c r="AY63" s="11">
        <v>1846606</v>
      </c>
      <c r="AZ63" s="16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</row>
    <row r="64" spans="1:71" ht="16.5" customHeight="1" x14ac:dyDescent="0.25">
      <c r="A64" s="11" t="s">
        <v>1104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314187</v>
      </c>
      <c r="M64" s="11">
        <v>311656</v>
      </c>
      <c r="N64" s="11">
        <v>306939</v>
      </c>
      <c r="O64" s="11">
        <v>308801</v>
      </c>
      <c r="P64" s="11">
        <v>253340</v>
      </c>
      <c r="Q64" s="11">
        <v>292122.57</v>
      </c>
      <c r="R64" s="11">
        <v>269255</v>
      </c>
      <c r="S64" s="11">
        <v>299952</v>
      </c>
      <c r="T64" s="11">
        <v>315696</v>
      </c>
      <c r="U64" s="11">
        <v>315687.14399999997</v>
      </c>
      <c r="V64" s="11">
        <v>300086</v>
      </c>
      <c r="W64" s="11">
        <v>0</v>
      </c>
      <c r="X64" s="11">
        <v>258817</v>
      </c>
      <c r="Y64" s="11">
        <v>0</v>
      </c>
      <c r="Z64" s="11">
        <v>0</v>
      </c>
      <c r="AA64" s="11">
        <v>0</v>
      </c>
      <c r="AB64" s="11">
        <v>691229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682447.73100000003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1811249</v>
      </c>
      <c r="AW64" s="11">
        <v>0</v>
      </c>
      <c r="AX64" s="11">
        <v>0</v>
      </c>
      <c r="AY64" s="11">
        <v>0</v>
      </c>
      <c r="AZ64" s="16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</row>
    <row r="65" spans="1:71" ht="16.5" customHeight="1" x14ac:dyDescent="0.25">
      <c r="A65" s="11" t="s">
        <v>1105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30965</v>
      </c>
      <c r="K65" s="11">
        <v>30965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6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</row>
    <row r="66" spans="1:71" ht="16.5" customHeight="1" x14ac:dyDescent="0.25">
      <c r="A66" s="11" t="s">
        <v>1106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8296</v>
      </c>
      <c r="AN66" s="11">
        <v>10712</v>
      </c>
      <c r="AO66" s="11">
        <v>13128.35</v>
      </c>
      <c r="AP66" s="11">
        <v>12170</v>
      </c>
      <c r="AQ66" s="11">
        <v>13684</v>
      </c>
      <c r="AR66" s="11">
        <v>15971</v>
      </c>
      <c r="AS66" s="11">
        <v>30365.82</v>
      </c>
      <c r="AT66" s="11">
        <v>13435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6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</row>
    <row r="67" spans="1:71" ht="16.5" customHeight="1" x14ac:dyDescent="0.25">
      <c r="A67" s="11" t="s">
        <v>1107</v>
      </c>
      <c r="B67" s="11">
        <v>2592528</v>
      </c>
      <c r="C67" s="11">
        <v>2538829</v>
      </c>
      <c r="D67" s="11">
        <v>2512553</v>
      </c>
      <c r="E67" s="11">
        <v>3523652</v>
      </c>
      <c r="F67" s="11">
        <v>3618144</v>
      </c>
      <c r="G67" s="11">
        <v>3318554</v>
      </c>
      <c r="H67" s="11">
        <v>2607342</v>
      </c>
      <c r="I67" s="11">
        <v>2888991</v>
      </c>
      <c r="J67" s="11">
        <v>2761528</v>
      </c>
      <c r="K67" s="11">
        <v>2803727</v>
      </c>
      <c r="L67" s="11">
        <v>2579534</v>
      </c>
      <c r="M67" s="11">
        <v>3009197</v>
      </c>
      <c r="N67" s="11">
        <v>2853705</v>
      </c>
      <c r="O67" s="11">
        <v>3443215</v>
      </c>
      <c r="P67" s="11">
        <v>157725</v>
      </c>
      <c r="Q67" s="11">
        <v>315041.90000000002</v>
      </c>
      <c r="R67" s="11">
        <v>461309</v>
      </c>
      <c r="S67" s="11">
        <v>345546</v>
      </c>
      <c r="T67" s="11">
        <v>156864</v>
      </c>
      <c r="U67" s="11">
        <v>326442.136</v>
      </c>
      <c r="V67" s="11">
        <v>573928</v>
      </c>
      <c r="W67" s="11">
        <v>468843</v>
      </c>
      <c r="X67" s="11">
        <v>329886</v>
      </c>
      <c r="Y67" s="11">
        <v>547968.06000000006</v>
      </c>
      <c r="Z67" s="11">
        <v>819048</v>
      </c>
      <c r="AA67" s="11">
        <v>486332</v>
      </c>
      <c r="AB67" s="11">
        <v>198972</v>
      </c>
      <c r="AC67" s="11">
        <v>253605.37</v>
      </c>
      <c r="AD67" s="11">
        <v>469265</v>
      </c>
      <c r="AE67" s="11">
        <v>502167</v>
      </c>
      <c r="AF67" s="11">
        <v>273214</v>
      </c>
      <c r="AG67" s="11">
        <v>372496.734</v>
      </c>
      <c r="AH67" s="11">
        <v>762426</v>
      </c>
      <c r="AI67" s="11">
        <v>735388</v>
      </c>
      <c r="AJ67" s="11">
        <v>466523</v>
      </c>
      <c r="AK67" s="11">
        <v>725980.06599999999</v>
      </c>
      <c r="AL67" s="11">
        <v>1121175</v>
      </c>
      <c r="AM67" s="11">
        <v>777547</v>
      </c>
      <c r="AN67" s="11">
        <v>346240</v>
      </c>
      <c r="AO67" s="11">
        <v>455838.44</v>
      </c>
      <c r="AP67" s="11">
        <v>883889</v>
      </c>
      <c r="AQ67" s="11">
        <v>847436</v>
      </c>
      <c r="AR67" s="11">
        <v>417697</v>
      </c>
      <c r="AS67" s="11">
        <v>662266.28</v>
      </c>
      <c r="AT67" s="11">
        <v>1088267</v>
      </c>
      <c r="AU67" s="11">
        <v>798673</v>
      </c>
      <c r="AV67" s="11">
        <v>478623</v>
      </c>
      <c r="AW67" s="11">
        <v>921155.03399999999</v>
      </c>
      <c r="AX67" s="11">
        <v>1518744</v>
      </c>
      <c r="AY67" s="11">
        <v>1090433</v>
      </c>
      <c r="AZ67" s="16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</row>
    <row r="68" spans="1:71" ht="16.5" customHeight="1" x14ac:dyDescent="0.25">
      <c r="A68" s="11" t="s">
        <v>1108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301858</v>
      </c>
      <c r="H68" s="11">
        <v>179304</v>
      </c>
      <c r="I68" s="11">
        <v>188500</v>
      </c>
      <c r="J68" s="11">
        <v>434089</v>
      </c>
      <c r="K68" s="11">
        <v>422748</v>
      </c>
      <c r="L68" s="11">
        <v>213006</v>
      </c>
      <c r="M68" s="11">
        <v>352419</v>
      </c>
      <c r="N68" s="11">
        <v>535013</v>
      </c>
      <c r="O68" s="11">
        <v>294348</v>
      </c>
      <c r="P68" s="11">
        <v>157725</v>
      </c>
      <c r="Q68" s="11">
        <v>315041.90000000002</v>
      </c>
      <c r="R68" s="11">
        <v>461309</v>
      </c>
      <c r="S68" s="11">
        <v>345546</v>
      </c>
      <c r="T68" s="11">
        <v>156864</v>
      </c>
      <c r="U68" s="11">
        <v>326442.136</v>
      </c>
      <c r="V68" s="11">
        <v>573928</v>
      </c>
      <c r="W68" s="11">
        <v>468843</v>
      </c>
      <c r="X68" s="11">
        <v>329886</v>
      </c>
      <c r="Y68" s="11">
        <v>547968.06000000006</v>
      </c>
      <c r="Z68" s="11">
        <v>819048</v>
      </c>
      <c r="AA68" s="11">
        <v>486332</v>
      </c>
      <c r="AB68" s="11">
        <v>198972</v>
      </c>
      <c r="AC68" s="11">
        <v>253605.37</v>
      </c>
      <c r="AD68" s="11">
        <v>469265</v>
      </c>
      <c r="AE68" s="11">
        <v>502167</v>
      </c>
      <c r="AF68" s="11">
        <v>273214</v>
      </c>
      <c r="AG68" s="11">
        <v>372496.734</v>
      </c>
      <c r="AH68" s="11">
        <v>762426</v>
      </c>
      <c r="AI68" s="11">
        <v>735388</v>
      </c>
      <c r="AJ68" s="11">
        <v>466523</v>
      </c>
      <c r="AK68" s="11">
        <v>725980.06599999999</v>
      </c>
      <c r="AL68" s="11">
        <v>1121175</v>
      </c>
      <c r="AM68" s="11">
        <v>777547</v>
      </c>
      <c r="AN68" s="11">
        <v>346240</v>
      </c>
      <c r="AO68" s="11">
        <v>455838.44</v>
      </c>
      <c r="AP68" s="11">
        <v>883889</v>
      </c>
      <c r="AQ68" s="11">
        <v>847436</v>
      </c>
      <c r="AR68" s="11">
        <v>417697</v>
      </c>
      <c r="AS68" s="11">
        <v>662266.28</v>
      </c>
      <c r="AT68" s="11">
        <v>1088267</v>
      </c>
      <c r="AU68" s="11">
        <v>798673</v>
      </c>
      <c r="AV68" s="11">
        <v>478623</v>
      </c>
      <c r="AW68" s="11">
        <v>921155.03399999999</v>
      </c>
      <c r="AX68" s="11">
        <v>1518744</v>
      </c>
      <c r="AY68" s="11">
        <v>1090433</v>
      </c>
      <c r="AZ68" s="16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</row>
    <row r="69" spans="1:71" ht="16.5" customHeight="1" x14ac:dyDescent="0.25">
      <c r="A69" s="11" t="s">
        <v>1109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3016696</v>
      </c>
      <c r="H69" s="11">
        <v>2428038</v>
      </c>
      <c r="I69" s="11">
        <v>2700492</v>
      </c>
      <c r="J69" s="11">
        <v>2327439</v>
      </c>
      <c r="K69" s="11">
        <v>2380979</v>
      </c>
      <c r="L69" s="11">
        <v>2366528</v>
      </c>
      <c r="M69" s="11">
        <v>2656778</v>
      </c>
      <c r="N69" s="11">
        <v>2318692</v>
      </c>
      <c r="O69" s="11">
        <v>3148867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6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</row>
    <row r="70" spans="1:71" ht="16.5" customHeight="1" x14ac:dyDescent="0.25">
      <c r="A70" s="11" t="s">
        <v>1110</v>
      </c>
      <c r="B70" s="11">
        <v>4628981</v>
      </c>
      <c r="C70" s="11">
        <v>6829508</v>
      </c>
      <c r="D70" s="11">
        <v>7469706</v>
      </c>
      <c r="E70" s="11">
        <v>8350826</v>
      </c>
      <c r="F70" s="11">
        <v>8293426</v>
      </c>
      <c r="G70" s="11">
        <v>7403951</v>
      </c>
      <c r="H70" s="11">
        <v>5744176</v>
      </c>
      <c r="I70" s="11">
        <v>6582813</v>
      </c>
      <c r="J70" s="11">
        <v>6454184</v>
      </c>
      <c r="K70" s="11">
        <v>6999141</v>
      </c>
      <c r="L70" s="11">
        <v>8232100</v>
      </c>
      <c r="M70" s="11">
        <v>10153294</v>
      </c>
      <c r="N70" s="11">
        <v>9360710</v>
      </c>
      <c r="O70" s="11">
        <v>13212501</v>
      </c>
      <c r="P70" s="11">
        <v>18104408</v>
      </c>
      <c r="Q70" s="11">
        <v>15355490.060000001</v>
      </c>
      <c r="R70" s="11">
        <v>14330005</v>
      </c>
      <c r="S70" s="11">
        <v>13906500</v>
      </c>
      <c r="T70" s="11">
        <v>12285272</v>
      </c>
      <c r="U70" s="11">
        <v>14491661.132999999</v>
      </c>
      <c r="V70" s="11">
        <v>14206230</v>
      </c>
      <c r="W70" s="11">
        <v>11921002</v>
      </c>
      <c r="X70" s="11">
        <v>13781670</v>
      </c>
      <c r="Y70" s="11">
        <v>15458231.937000001</v>
      </c>
      <c r="Z70" s="11">
        <v>15703051</v>
      </c>
      <c r="AA70" s="11">
        <v>12590412</v>
      </c>
      <c r="AB70" s="11">
        <v>12703254</v>
      </c>
      <c r="AC70" s="11">
        <v>14126491.380000001</v>
      </c>
      <c r="AD70" s="11">
        <v>13632192</v>
      </c>
      <c r="AE70" s="11">
        <v>21225622</v>
      </c>
      <c r="AF70" s="11">
        <v>17152274</v>
      </c>
      <c r="AG70" s="11">
        <v>15529897.641000001</v>
      </c>
      <c r="AH70" s="11">
        <v>16706854</v>
      </c>
      <c r="AI70" s="11">
        <v>16229127</v>
      </c>
      <c r="AJ70" s="11">
        <v>14945055</v>
      </c>
      <c r="AK70" s="11">
        <v>14878403.465</v>
      </c>
      <c r="AL70" s="11">
        <v>13063186</v>
      </c>
      <c r="AM70" s="11">
        <v>18345751</v>
      </c>
      <c r="AN70" s="11">
        <v>17749850</v>
      </c>
      <c r="AO70" s="11">
        <v>14353979.039999999</v>
      </c>
      <c r="AP70" s="11">
        <v>13277831</v>
      </c>
      <c r="AQ70" s="11">
        <v>16807244</v>
      </c>
      <c r="AR70" s="11">
        <v>24740789</v>
      </c>
      <c r="AS70" s="11">
        <v>24613354.140000001</v>
      </c>
      <c r="AT70" s="11">
        <v>23346754</v>
      </c>
      <c r="AU70" s="11">
        <v>24946182</v>
      </c>
      <c r="AV70" s="11">
        <v>21940202</v>
      </c>
      <c r="AW70" s="11">
        <v>21074977.197000001</v>
      </c>
      <c r="AX70" s="11">
        <v>30031246</v>
      </c>
      <c r="AY70" s="11">
        <v>30616274</v>
      </c>
      <c r="AZ70" s="16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</row>
    <row r="71" spans="1:71" ht="16.5" customHeight="1" x14ac:dyDescent="0.25">
      <c r="A71" s="11" t="s">
        <v>1111</v>
      </c>
      <c r="B71" s="11">
        <v>9819971</v>
      </c>
      <c r="C71" s="11">
        <v>8084896</v>
      </c>
      <c r="D71" s="11">
        <v>9379791</v>
      </c>
      <c r="E71" s="11">
        <v>11836274</v>
      </c>
      <c r="F71" s="11">
        <v>12618405</v>
      </c>
      <c r="G71" s="11">
        <v>17132038</v>
      </c>
      <c r="H71" s="11">
        <v>19197478</v>
      </c>
      <c r="I71" s="11">
        <v>15730371</v>
      </c>
      <c r="J71" s="11">
        <v>15401473</v>
      </c>
      <c r="K71" s="11">
        <v>15822640</v>
      </c>
      <c r="L71" s="11">
        <v>14848505</v>
      </c>
      <c r="M71" s="11">
        <v>15433266</v>
      </c>
      <c r="N71" s="11">
        <v>16731786</v>
      </c>
      <c r="O71" s="11">
        <v>14261015</v>
      </c>
      <c r="P71" s="11">
        <v>14599889</v>
      </c>
      <c r="Q71" s="11">
        <v>18484056.449999999</v>
      </c>
      <c r="R71" s="11">
        <v>19692880</v>
      </c>
      <c r="S71" s="11">
        <v>20132518</v>
      </c>
      <c r="T71" s="11">
        <v>20949778</v>
      </c>
      <c r="U71" s="11">
        <v>18943698</v>
      </c>
      <c r="V71" s="11">
        <v>18377248</v>
      </c>
      <c r="W71" s="11">
        <v>16235998</v>
      </c>
      <c r="X71" s="11">
        <v>14779517</v>
      </c>
      <c r="Y71" s="11">
        <v>13788036.68</v>
      </c>
      <c r="Z71" s="11">
        <v>13037556</v>
      </c>
      <c r="AA71" s="11">
        <v>12212451</v>
      </c>
      <c r="AB71" s="11">
        <v>11510595</v>
      </c>
      <c r="AC71" s="11">
        <v>11339939.68</v>
      </c>
      <c r="AD71" s="11">
        <v>10333754</v>
      </c>
      <c r="AE71" s="11">
        <v>11177569</v>
      </c>
      <c r="AF71" s="11">
        <v>15313173</v>
      </c>
      <c r="AG71" s="11">
        <v>17454287.68</v>
      </c>
      <c r="AH71" s="11">
        <v>14459067</v>
      </c>
      <c r="AI71" s="11">
        <v>13910567</v>
      </c>
      <c r="AJ71" s="11">
        <v>13595287</v>
      </c>
      <c r="AK71" s="11">
        <v>13496667.220000001</v>
      </c>
      <c r="AL71" s="11">
        <v>12523010</v>
      </c>
      <c r="AM71" s="11">
        <v>11889830</v>
      </c>
      <c r="AN71" s="11">
        <v>9828850</v>
      </c>
      <c r="AO71" s="11">
        <v>7255200</v>
      </c>
      <c r="AP71" s="11">
        <v>7171800</v>
      </c>
      <c r="AQ71" s="11">
        <v>7088400</v>
      </c>
      <c r="AR71" s="11">
        <v>16825562</v>
      </c>
      <c r="AS71" s="11">
        <v>19522147.449999999</v>
      </c>
      <c r="AT71" s="11">
        <v>19652136</v>
      </c>
      <c r="AU71" s="11">
        <v>25452421</v>
      </c>
      <c r="AV71" s="11">
        <v>27161275</v>
      </c>
      <c r="AW71" s="11">
        <v>25163538.800999999</v>
      </c>
      <c r="AX71" s="11">
        <v>70664662</v>
      </c>
      <c r="AY71" s="11">
        <v>70443081</v>
      </c>
      <c r="AZ71" s="16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</row>
    <row r="72" spans="1:71" ht="16.5" customHeight="1" x14ac:dyDescent="0.25">
      <c r="A72" s="11" t="s">
        <v>1098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17725621</v>
      </c>
      <c r="I72" s="11">
        <v>14859599</v>
      </c>
      <c r="J72" s="11">
        <v>0</v>
      </c>
      <c r="K72" s="11">
        <v>0</v>
      </c>
      <c r="L72" s="11">
        <v>13996161</v>
      </c>
      <c r="M72" s="11">
        <v>14994681</v>
      </c>
      <c r="N72" s="11">
        <v>16293202</v>
      </c>
      <c r="O72" s="11">
        <v>14041723</v>
      </c>
      <c r="P72" s="11">
        <v>14490243</v>
      </c>
      <c r="Q72" s="11">
        <v>18264764.199999999</v>
      </c>
      <c r="R72" s="11">
        <v>19473588</v>
      </c>
      <c r="S72" s="11">
        <v>20132518</v>
      </c>
      <c r="T72" s="11">
        <v>20949778</v>
      </c>
      <c r="U72" s="11">
        <v>18943698</v>
      </c>
      <c r="V72" s="11">
        <v>18377248</v>
      </c>
      <c r="W72" s="11">
        <v>0</v>
      </c>
      <c r="X72" s="11">
        <v>14779517</v>
      </c>
      <c r="Y72" s="11">
        <v>0</v>
      </c>
      <c r="Z72" s="11">
        <v>0</v>
      </c>
      <c r="AA72" s="11">
        <v>0</v>
      </c>
      <c r="AB72" s="11">
        <v>11510595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13196667.220000001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27161275</v>
      </c>
      <c r="AW72" s="11">
        <v>0</v>
      </c>
      <c r="AX72" s="11">
        <v>0</v>
      </c>
      <c r="AY72" s="11">
        <v>0</v>
      </c>
      <c r="AZ72" s="16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</row>
    <row r="73" spans="1:71" ht="16.5" customHeight="1" x14ac:dyDescent="0.25">
      <c r="A73" s="11" t="s">
        <v>1099</v>
      </c>
      <c r="B73" s="11">
        <v>9819971</v>
      </c>
      <c r="C73" s="11">
        <v>8084896</v>
      </c>
      <c r="D73" s="11">
        <v>9379791</v>
      </c>
      <c r="E73" s="11">
        <v>11674686</v>
      </c>
      <c r="F73" s="11">
        <v>12439581</v>
      </c>
      <c r="G73" s="11">
        <v>16930726</v>
      </c>
      <c r="H73" s="11">
        <v>0</v>
      </c>
      <c r="I73" s="11">
        <v>0</v>
      </c>
      <c r="J73" s="11">
        <v>14549129</v>
      </c>
      <c r="K73" s="11">
        <v>15822640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16235998</v>
      </c>
      <c r="X73" s="11">
        <v>0</v>
      </c>
      <c r="Y73" s="11">
        <v>13788036.68</v>
      </c>
      <c r="Z73" s="11">
        <v>13037556</v>
      </c>
      <c r="AA73" s="11">
        <v>12212451</v>
      </c>
      <c r="AB73" s="11">
        <v>0</v>
      </c>
      <c r="AC73" s="11">
        <v>11339939.68</v>
      </c>
      <c r="AD73" s="11">
        <v>10333754</v>
      </c>
      <c r="AE73" s="11">
        <v>11177569</v>
      </c>
      <c r="AF73" s="11">
        <v>15313173</v>
      </c>
      <c r="AG73" s="11">
        <v>17454287.68</v>
      </c>
      <c r="AH73" s="11">
        <v>14459067</v>
      </c>
      <c r="AI73" s="11">
        <v>13910567</v>
      </c>
      <c r="AJ73" s="11">
        <v>13595287</v>
      </c>
      <c r="AK73" s="11">
        <v>0</v>
      </c>
      <c r="AL73" s="11">
        <v>12523010</v>
      </c>
      <c r="AM73" s="11">
        <v>11889830</v>
      </c>
      <c r="AN73" s="11">
        <v>9828850</v>
      </c>
      <c r="AO73" s="11">
        <v>7255200</v>
      </c>
      <c r="AP73" s="11">
        <v>7171800</v>
      </c>
      <c r="AQ73" s="11">
        <v>7088400</v>
      </c>
      <c r="AR73" s="11">
        <v>16825562</v>
      </c>
      <c r="AS73" s="11">
        <v>19522147.449999999</v>
      </c>
      <c r="AT73" s="11">
        <v>19652136</v>
      </c>
      <c r="AU73" s="11">
        <v>25452421</v>
      </c>
      <c r="AV73" s="11">
        <v>0</v>
      </c>
      <c r="AW73" s="11">
        <v>24470814.350000001</v>
      </c>
      <c r="AX73" s="11">
        <v>25825547</v>
      </c>
      <c r="AY73" s="11">
        <v>26766628</v>
      </c>
      <c r="AZ73" s="16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</row>
    <row r="74" spans="1:71" ht="16.5" customHeight="1" x14ac:dyDescent="0.25">
      <c r="A74" s="11" t="s">
        <v>1112</v>
      </c>
      <c r="B74" s="11">
        <v>0</v>
      </c>
      <c r="C74" s="11">
        <v>0</v>
      </c>
      <c r="D74" s="11">
        <v>0</v>
      </c>
      <c r="E74" s="11">
        <v>161588</v>
      </c>
      <c r="F74" s="11">
        <v>178824</v>
      </c>
      <c r="G74" s="11">
        <v>201312</v>
      </c>
      <c r="H74" s="11">
        <v>229175</v>
      </c>
      <c r="I74" s="11">
        <v>18429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692724.451</v>
      </c>
      <c r="AX74" s="11">
        <v>692724</v>
      </c>
      <c r="AY74" s="11">
        <v>707724</v>
      </c>
      <c r="AZ74" s="16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</row>
    <row r="75" spans="1:71" ht="16.5" customHeight="1" x14ac:dyDescent="0.25">
      <c r="A75" s="11" t="s">
        <v>1100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44146391</v>
      </c>
      <c r="AY75" s="11">
        <v>42968729</v>
      </c>
      <c r="AZ75" s="16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</row>
    <row r="76" spans="1:71" ht="16.5" customHeight="1" x14ac:dyDescent="0.25">
      <c r="A76" s="11" t="s">
        <v>1101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1242682</v>
      </c>
      <c r="I76" s="11">
        <v>852343</v>
      </c>
      <c r="J76" s="11">
        <v>852344</v>
      </c>
      <c r="K76" s="11">
        <v>0</v>
      </c>
      <c r="L76" s="11">
        <v>852344</v>
      </c>
      <c r="M76" s="11">
        <v>438584</v>
      </c>
      <c r="N76" s="11">
        <v>438584</v>
      </c>
      <c r="O76" s="11">
        <v>219292</v>
      </c>
      <c r="P76" s="11">
        <v>109646</v>
      </c>
      <c r="Q76" s="11">
        <v>219292.25</v>
      </c>
      <c r="R76" s="11">
        <v>219292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300000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16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</row>
    <row r="77" spans="1:71" ht="16.5" customHeight="1" x14ac:dyDescent="0.25">
      <c r="A77" s="11" t="s">
        <v>1113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1242682</v>
      </c>
      <c r="H77" s="11">
        <v>0</v>
      </c>
      <c r="I77" s="11">
        <v>0</v>
      </c>
      <c r="J77" s="11">
        <v>0</v>
      </c>
      <c r="K77" s="11">
        <v>852344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333333</v>
      </c>
      <c r="AF77" s="11">
        <v>333333</v>
      </c>
      <c r="AG77" s="11">
        <v>300000</v>
      </c>
      <c r="AH77" s="11">
        <v>300000</v>
      </c>
      <c r="AI77" s="11">
        <v>300000</v>
      </c>
      <c r="AJ77" s="11">
        <v>300000</v>
      </c>
      <c r="AK77" s="11">
        <v>0</v>
      </c>
      <c r="AL77" s="11">
        <v>451351</v>
      </c>
      <c r="AM77" s="11">
        <v>451351</v>
      </c>
      <c r="AN77" s="11">
        <v>451351</v>
      </c>
      <c r="AO77" s="11">
        <v>418017.67</v>
      </c>
      <c r="AP77" s="11">
        <v>418018</v>
      </c>
      <c r="AQ77" s="11">
        <v>418018</v>
      </c>
      <c r="AR77" s="11">
        <v>418018</v>
      </c>
      <c r="AS77" s="11">
        <v>418017.67</v>
      </c>
      <c r="AT77" s="11">
        <v>418018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6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</row>
    <row r="78" spans="1:71" ht="16.5" customHeight="1" x14ac:dyDescent="0.25">
      <c r="A78" s="11" t="s">
        <v>1065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1242682</v>
      </c>
      <c r="H78" s="11">
        <v>0</v>
      </c>
      <c r="I78" s="11">
        <v>0</v>
      </c>
      <c r="J78" s="11">
        <v>0</v>
      </c>
      <c r="K78" s="11">
        <v>852344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333333</v>
      </c>
      <c r="AF78" s="11">
        <v>333333</v>
      </c>
      <c r="AG78" s="11">
        <v>300000</v>
      </c>
      <c r="AH78" s="11">
        <v>300000</v>
      </c>
      <c r="AI78" s="11">
        <v>300000</v>
      </c>
      <c r="AJ78" s="11">
        <v>300000</v>
      </c>
      <c r="AK78" s="11">
        <v>0</v>
      </c>
      <c r="AL78" s="11">
        <v>451351</v>
      </c>
      <c r="AM78" s="11">
        <v>451351</v>
      </c>
      <c r="AN78" s="11">
        <v>451351</v>
      </c>
      <c r="AO78" s="11">
        <v>418017.67</v>
      </c>
      <c r="AP78" s="11">
        <v>418018</v>
      </c>
      <c r="AQ78" s="11">
        <v>418018</v>
      </c>
      <c r="AR78" s="11">
        <v>418018</v>
      </c>
      <c r="AS78" s="11">
        <v>418017.67</v>
      </c>
      <c r="AT78" s="11">
        <v>418018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16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</row>
    <row r="79" spans="1:71" ht="16.5" customHeight="1" x14ac:dyDescent="0.25">
      <c r="A79" s="11" t="s">
        <v>1114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4709325</v>
      </c>
      <c r="H79" s="11">
        <v>0</v>
      </c>
      <c r="I79" s="11">
        <v>0</v>
      </c>
      <c r="J79" s="11">
        <v>4816667</v>
      </c>
      <c r="K79" s="11">
        <v>4447002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4639563</v>
      </c>
      <c r="X79" s="11">
        <v>0</v>
      </c>
      <c r="Y79" s="11">
        <v>4941489.04</v>
      </c>
      <c r="Z79" s="11">
        <v>4942758</v>
      </c>
      <c r="AA79" s="11">
        <v>15527241</v>
      </c>
      <c r="AB79" s="11">
        <v>0</v>
      </c>
      <c r="AC79" s="11">
        <v>14830725.27</v>
      </c>
      <c r="AD79" s="11">
        <v>14731110</v>
      </c>
      <c r="AE79" s="11">
        <v>14662761</v>
      </c>
      <c r="AF79" s="11">
        <v>14595335</v>
      </c>
      <c r="AG79" s="11">
        <v>15786750.091</v>
      </c>
      <c r="AH79" s="11">
        <v>15631507</v>
      </c>
      <c r="AI79" s="11">
        <v>15492222</v>
      </c>
      <c r="AJ79" s="11">
        <v>15447032</v>
      </c>
      <c r="AK79" s="11">
        <v>0</v>
      </c>
      <c r="AL79" s="11">
        <v>15798365</v>
      </c>
      <c r="AM79" s="11">
        <v>15638152</v>
      </c>
      <c r="AN79" s="11">
        <v>15864850</v>
      </c>
      <c r="AO79" s="11">
        <v>26938527.780000001</v>
      </c>
      <c r="AP79" s="11">
        <v>26863949</v>
      </c>
      <c r="AQ79" s="11">
        <v>26755251</v>
      </c>
      <c r="AR79" s="11">
        <v>32471258</v>
      </c>
      <c r="AS79" s="11">
        <v>32310327.219999999</v>
      </c>
      <c r="AT79" s="11">
        <v>32086809</v>
      </c>
      <c r="AU79" s="11">
        <v>32996166</v>
      </c>
      <c r="AV79" s="11">
        <v>0</v>
      </c>
      <c r="AW79" s="11">
        <v>32292675.949999999</v>
      </c>
      <c r="AX79" s="11">
        <v>31846646</v>
      </c>
      <c r="AY79" s="11">
        <v>31431303</v>
      </c>
      <c r="AZ79" s="16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</row>
    <row r="80" spans="1:71" ht="16.5" customHeight="1" x14ac:dyDescent="0.25">
      <c r="A80" s="11" t="s">
        <v>1115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4647268</v>
      </c>
      <c r="I80" s="11">
        <v>4744359</v>
      </c>
      <c r="J80" s="11">
        <v>0</v>
      </c>
      <c r="K80" s="11">
        <v>0</v>
      </c>
      <c r="L80" s="11">
        <v>4350328</v>
      </c>
      <c r="M80" s="11">
        <v>4235482</v>
      </c>
      <c r="N80" s="11">
        <v>4187884</v>
      </c>
      <c r="O80" s="11">
        <v>4100293</v>
      </c>
      <c r="P80" s="11">
        <v>4207140</v>
      </c>
      <c r="Q80" s="11">
        <v>4731512.0599999996</v>
      </c>
      <c r="R80" s="11">
        <v>4809003</v>
      </c>
      <c r="S80" s="11">
        <v>4801451</v>
      </c>
      <c r="T80" s="11">
        <v>4777146</v>
      </c>
      <c r="U80" s="11">
        <v>4717556.2560000001</v>
      </c>
      <c r="V80" s="11">
        <v>4645633</v>
      </c>
      <c r="W80" s="11">
        <v>0</v>
      </c>
      <c r="X80" s="11">
        <v>4902899</v>
      </c>
      <c r="Y80" s="11">
        <v>0</v>
      </c>
      <c r="Z80" s="11">
        <v>0</v>
      </c>
      <c r="AA80" s="11">
        <v>0</v>
      </c>
      <c r="AB80" s="11">
        <v>14965464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15679144.77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  <c r="AU80" s="11">
        <v>0</v>
      </c>
      <c r="AV80" s="11">
        <v>32662287</v>
      </c>
      <c r="AW80" s="11">
        <v>0</v>
      </c>
      <c r="AX80" s="11">
        <v>0</v>
      </c>
      <c r="AY80" s="11">
        <v>0</v>
      </c>
      <c r="AZ80" s="16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</row>
    <row r="81" spans="1:71" ht="16.5" customHeight="1" x14ac:dyDescent="0.25">
      <c r="A81" s="11" t="s">
        <v>1116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39967.449999999997</v>
      </c>
      <c r="AD81" s="11">
        <v>40367</v>
      </c>
      <c r="AE81" s="11">
        <v>40771</v>
      </c>
      <c r="AF81" s="11">
        <v>41189</v>
      </c>
      <c r="AG81" s="11">
        <v>234141.78099999999</v>
      </c>
      <c r="AH81" s="11">
        <v>236582</v>
      </c>
      <c r="AI81" s="11">
        <v>239027</v>
      </c>
      <c r="AJ81" s="11">
        <v>251109</v>
      </c>
      <c r="AK81" s="11">
        <v>253704.98199999999</v>
      </c>
      <c r="AL81" s="11">
        <v>256348</v>
      </c>
      <c r="AM81" s="11">
        <v>258996</v>
      </c>
      <c r="AN81" s="11">
        <v>261663</v>
      </c>
      <c r="AO81" s="11">
        <v>264368</v>
      </c>
      <c r="AP81" s="11">
        <v>267122</v>
      </c>
      <c r="AQ81" s="11">
        <v>269882</v>
      </c>
      <c r="AR81" s="11">
        <v>272660</v>
      </c>
      <c r="AS81" s="11">
        <v>275479.21999999997</v>
      </c>
      <c r="AT81" s="11">
        <v>278349</v>
      </c>
      <c r="AU81" s="11">
        <v>281225</v>
      </c>
      <c r="AV81" s="11">
        <v>284120</v>
      </c>
      <c r="AW81" s="11">
        <v>287057.46899999998</v>
      </c>
      <c r="AX81" s="11">
        <v>372305</v>
      </c>
      <c r="AY81" s="11">
        <v>375996</v>
      </c>
      <c r="AZ81" s="16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</row>
    <row r="82" spans="1:71" ht="16.5" customHeight="1" x14ac:dyDescent="0.25">
      <c r="A82" s="11" t="s">
        <v>1117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98397</v>
      </c>
      <c r="O82" s="11">
        <v>102268</v>
      </c>
      <c r="P82" s="11">
        <v>106349</v>
      </c>
      <c r="Q82" s="11">
        <v>110267.66</v>
      </c>
      <c r="R82" s="11">
        <v>114738</v>
      </c>
      <c r="S82" s="11">
        <v>119209</v>
      </c>
      <c r="T82" s="11">
        <v>123506</v>
      </c>
      <c r="U82" s="11">
        <v>127976.428</v>
      </c>
      <c r="V82" s="11">
        <v>152050</v>
      </c>
      <c r="W82" s="11">
        <v>158791</v>
      </c>
      <c r="X82" s="11">
        <v>165495</v>
      </c>
      <c r="Y82" s="11">
        <v>171551.584</v>
      </c>
      <c r="Z82" s="11">
        <v>177028</v>
      </c>
      <c r="AA82" s="11">
        <v>183507</v>
      </c>
      <c r="AB82" s="11">
        <v>189986</v>
      </c>
      <c r="AC82" s="11">
        <v>193475.85</v>
      </c>
      <c r="AD82" s="11">
        <v>200233</v>
      </c>
      <c r="AE82" s="11">
        <v>208737</v>
      </c>
      <c r="AF82" s="11">
        <v>215591</v>
      </c>
      <c r="AG82" s="11">
        <v>274543.72399999999</v>
      </c>
      <c r="AH82" s="11">
        <v>284619</v>
      </c>
      <c r="AI82" s="11">
        <v>295378</v>
      </c>
      <c r="AJ82" s="11">
        <v>306136</v>
      </c>
      <c r="AK82" s="11">
        <v>312079.14799999999</v>
      </c>
      <c r="AL82" s="11">
        <v>323849</v>
      </c>
      <c r="AM82" s="11">
        <v>327052</v>
      </c>
      <c r="AN82" s="11">
        <v>336679</v>
      </c>
      <c r="AO82" s="11">
        <v>345494.34</v>
      </c>
      <c r="AP82" s="11">
        <v>359221</v>
      </c>
      <c r="AQ82" s="11">
        <v>370475</v>
      </c>
      <c r="AR82" s="11">
        <v>397904</v>
      </c>
      <c r="AS82" s="11">
        <v>430963.7</v>
      </c>
      <c r="AT82" s="11">
        <v>467210</v>
      </c>
      <c r="AU82" s="11">
        <v>614632</v>
      </c>
      <c r="AV82" s="11">
        <v>633494</v>
      </c>
      <c r="AW82" s="11">
        <v>649366.79299999995</v>
      </c>
      <c r="AX82" s="11">
        <v>671135</v>
      </c>
      <c r="AY82" s="11">
        <v>686340</v>
      </c>
      <c r="AZ82" s="16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</row>
    <row r="83" spans="1:71" ht="16.5" customHeight="1" x14ac:dyDescent="0.25">
      <c r="A83" s="11" t="s">
        <v>1118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693038</v>
      </c>
      <c r="H83" s="11">
        <v>681936</v>
      </c>
      <c r="I83" s="11">
        <v>1812014</v>
      </c>
      <c r="J83" s="11">
        <v>1778175</v>
      </c>
      <c r="K83" s="11">
        <v>1744548</v>
      </c>
      <c r="L83" s="11">
        <v>1710921</v>
      </c>
      <c r="M83" s="11">
        <v>1677091</v>
      </c>
      <c r="N83" s="11">
        <v>1588243</v>
      </c>
      <c r="O83" s="11">
        <v>1623799</v>
      </c>
      <c r="P83" s="11">
        <v>1589699</v>
      </c>
      <c r="Q83" s="11">
        <v>1030884.87</v>
      </c>
      <c r="R83" s="11">
        <v>999853</v>
      </c>
      <c r="S83" s="11">
        <v>976161</v>
      </c>
      <c r="T83" s="11">
        <v>948800</v>
      </c>
      <c r="U83" s="11">
        <v>921438.72199999995</v>
      </c>
      <c r="V83" s="11">
        <v>893844</v>
      </c>
      <c r="W83" s="11">
        <v>866250</v>
      </c>
      <c r="X83" s="11">
        <v>838418</v>
      </c>
      <c r="Y83" s="11">
        <v>155447.68799999999</v>
      </c>
      <c r="Z83" s="11">
        <v>144659</v>
      </c>
      <c r="AA83" s="11">
        <v>135636</v>
      </c>
      <c r="AB83" s="11">
        <v>124081</v>
      </c>
      <c r="AC83" s="11">
        <v>139265.42000000001</v>
      </c>
      <c r="AD83" s="11">
        <v>113581</v>
      </c>
      <c r="AE83" s="11">
        <v>94563</v>
      </c>
      <c r="AF83" s="11">
        <v>84689</v>
      </c>
      <c r="AG83" s="11">
        <v>76594.163</v>
      </c>
      <c r="AH83" s="11">
        <v>64850</v>
      </c>
      <c r="AI83" s="11">
        <v>54871</v>
      </c>
      <c r="AJ83" s="11">
        <v>45451</v>
      </c>
      <c r="AK83" s="11">
        <v>35150.932999999997</v>
      </c>
      <c r="AL83" s="11">
        <v>25026</v>
      </c>
      <c r="AM83" s="11">
        <v>16560</v>
      </c>
      <c r="AN83" s="11">
        <v>6940</v>
      </c>
      <c r="AO83" s="11">
        <v>0</v>
      </c>
      <c r="AP83" s="11">
        <v>0</v>
      </c>
      <c r="AQ83" s="11">
        <v>0</v>
      </c>
      <c r="AR83" s="11">
        <v>2044402</v>
      </c>
      <c r="AS83" s="11">
        <v>2035483.31</v>
      </c>
      <c r="AT83" s="11">
        <v>2027240</v>
      </c>
      <c r="AU83" s="11">
        <v>2018915</v>
      </c>
      <c r="AV83" s="11">
        <v>2012925</v>
      </c>
      <c r="AW83" s="11">
        <v>1974785.57</v>
      </c>
      <c r="AX83" s="11">
        <v>2519246</v>
      </c>
      <c r="AY83" s="11">
        <v>2611933</v>
      </c>
      <c r="AZ83" s="16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</row>
    <row r="84" spans="1:71" ht="16.5" customHeight="1" x14ac:dyDescent="0.25">
      <c r="A84" s="11" t="s">
        <v>1119</v>
      </c>
      <c r="B84" s="11">
        <v>8319114</v>
      </c>
      <c r="C84" s="11">
        <v>8373775</v>
      </c>
      <c r="D84" s="11">
        <v>8382173</v>
      </c>
      <c r="E84" s="11">
        <v>8423357</v>
      </c>
      <c r="F84" s="11">
        <v>9674876</v>
      </c>
      <c r="G84" s="11">
        <v>3006523</v>
      </c>
      <c r="H84" s="11">
        <v>3095930</v>
      </c>
      <c r="I84" s="11">
        <v>3017790</v>
      </c>
      <c r="J84" s="11">
        <v>3127365</v>
      </c>
      <c r="K84" s="11">
        <v>3117920</v>
      </c>
      <c r="L84" s="11">
        <v>3260333</v>
      </c>
      <c r="M84" s="11">
        <v>3348470</v>
      </c>
      <c r="N84" s="11">
        <v>3440012</v>
      </c>
      <c r="O84" s="11">
        <v>3578933</v>
      </c>
      <c r="P84" s="11">
        <v>3824311</v>
      </c>
      <c r="Q84" s="11">
        <v>3898776.59</v>
      </c>
      <c r="R84" s="11">
        <v>4147948</v>
      </c>
      <c r="S84" s="11">
        <v>4453453</v>
      </c>
      <c r="T84" s="11">
        <v>4494262</v>
      </c>
      <c r="U84" s="11">
        <v>5181514.1830000002</v>
      </c>
      <c r="V84" s="11">
        <v>5337666</v>
      </c>
      <c r="W84" s="11">
        <v>5884386</v>
      </c>
      <c r="X84" s="11">
        <v>6051552</v>
      </c>
      <c r="Y84" s="11">
        <v>6200376.0449999999</v>
      </c>
      <c r="Z84" s="11">
        <v>6577423</v>
      </c>
      <c r="AA84" s="11">
        <v>6445394</v>
      </c>
      <c r="AB84" s="11">
        <v>6573772</v>
      </c>
      <c r="AC84" s="11">
        <v>6617401.6100000003</v>
      </c>
      <c r="AD84" s="11">
        <v>6716239</v>
      </c>
      <c r="AE84" s="11">
        <v>7051951</v>
      </c>
      <c r="AF84" s="11">
        <v>7325810</v>
      </c>
      <c r="AG84" s="11">
        <v>6587300.2759999996</v>
      </c>
      <c r="AH84" s="11">
        <v>6674915</v>
      </c>
      <c r="AI84" s="11">
        <v>6684630</v>
      </c>
      <c r="AJ84" s="11">
        <v>6788934</v>
      </c>
      <c r="AK84" s="11">
        <v>6867396.0839999998</v>
      </c>
      <c r="AL84" s="11">
        <v>6957045</v>
      </c>
      <c r="AM84" s="11">
        <v>7041010</v>
      </c>
      <c r="AN84" s="11">
        <v>7112895</v>
      </c>
      <c r="AO84" s="11">
        <v>7118216.8499999996</v>
      </c>
      <c r="AP84" s="11">
        <v>7213546</v>
      </c>
      <c r="AQ84" s="11">
        <v>7384180</v>
      </c>
      <c r="AR84" s="11">
        <v>7791783</v>
      </c>
      <c r="AS84" s="11">
        <v>7926316.6699999999</v>
      </c>
      <c r="AT84" s="11">
        <v>7755367</v>
      </c>
      <c r="AU84" s="11">
        <v>7833319</v>
      </c>
      <c r="AV84" s="11">
        <v>7981867</v>
      </c>
      <c r="AW84" s="11">
        <v>8028369.2029999997</v>
      </c>
      <c r="AX84" s="11">
        <v>8011705</v>
      </c>
      <c r="AY84" s="11">
        <v>7956303</v>
      </c>
      <c r="AZ84" s="16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</row>
    <row r="85" spans="1:71" ht="16.5" customHeight="1" x14ac:dyDescent="0.25">
      <c r="A85" s="11" t="s">
        <v>1120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3000566</v>
      </c>
      <c r="H85" s="11">
        <v>3078244</v>
      </c>
      <c r="I85" s="11">
        <v>2994670</v>
      </c>
      <c r="J85" s="11">
        <v>3101098</v>
      </c>
      <c r="K85" s="11">
        <v>3109763</v>
      </c>
      <c r="L85" s="11">
        <v>3252176</v>
      </c>
      <c r="M85" s="11">
        <v>3340314</v>
      </c>
      <c r="N85" s="11">
        <v>3431855</v>
      </c>
      <c r="O85" s="11">
        <v>3570776</v>
      </c>
      <c r="P85" s="11">
        <v>3816154</v>
      </c>
      <c r="Q85" s="11">
        <v>3890619.9</v>
      </c>
      <c r="R85" s="11">
        <v>4139791</v>
      </c>
      <c r="S85" s="11">
        <v>4300875</v>
      </c>
      <c r="T85" s="11">
        <v>4361059</v>
      </c>
      <c r="U85" s="11">
        <v>4502246.9620000003</v>
      </c>
      <c r="V85" s="11">
        <v>4660607</v>
      </c>
      <c r="W85" s="11">
        <v>4839359</v>
      </c>
      <c r="X85" s="11">
        <v>4995154</v>
      </c>
      <c r="Y85" s="11">
        <v>5184958.0350000001</v>
      </c>
      <c r="Z85" s="11">
        <v>5308439</v>
      </c>
      <c r="AA85" s="11">
        <v>5248973</v>
      </c>
      <c r="AB85" s="11">
        <v>5345048</v>
      </c>
      <c r="AC85" s="11">
        <v>5395426.9299999997</v>
      </c>
      <c r="AD85" s="11">
        <v>5502254</v>
      </c>
      <c r="AE85" s="11">
        <v>5789989</v>
      </c>
      <c r="AF85" s="11">
        <v>6067063</v>
      </c>
      <c r="AG85" s="11">
        <v>6322877.6210000003</v>
      </c>
      <c r="AH85" s="11">
        <v>6412262</v>
      </c>
      <c r="AI85" s="11">
        <v>6395746</v>
      </c>
      <c r="AJ85" s="11">
        <v>6501818</v>
      </c>
      <c r="AK85" s="11">
        <v>6610973.7419999996</v>
      </c>
      <c r="AL85" s="11">
        <v>6702966</v>
      </c>
      <c r="AM85" s="11">
        <v>6789275</v>
      </c>
      <c r="AN85" s="11">
        <v>6863504</v>
      </c>
      <c r="AO85" s="11">
        <v>6858851.5499999998</v>
      </c>
      <c r="AP85" s="11">
        <v>6970658</v>
      </c>
      <c r="AQ85" s="11">
        <v>7146989</v>
      </c>
      <c r="AR85" s="11">
        <v>7556289</v>
      </c>
      <c r="AS85" s="11">
        <v>7692519.96</v>
      </c>
      <c r="AT85" s="11">
        <v>7754660</v>
      </c>
      <c r="AU85" s="11">
        <v>7832612</v>
      </c>
      <c r="AV85" s="11">
        <v>7981160</v>
      </c>
      <c r="AW85" s="11">
        <v>8027661.841</v>
      </c>
      <c r="AX85" s="11">
        <v>8010998</v>
      </c>
      <c r="AY85" s="11">
        <v>7955596</v>
      </c>
      <c r="AZ85" s="16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</row>
    <row r="86" spans="1:71" ht="16.5" customHeight="1" x14ac:dyDescent="0.25">
      <c r="A86" s="11" t="s">
        <v>1121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5957</v>
      </c>
      <c r="H86" s="11">
        <v>17686</v>
      </c>
      <c r="I86" s="11">
        <v>23119</v>
      </c>
      <c r="J86" s="11">
        <v>26267</v>
      </c>
      <c r="K86" s="11">
        <v>8157</v>
      </c>
      <c r="L86" s="11">
        <v>8157</v>
      </c>
      <c r="M86" s="11">
        <v>8157</v>
      </c>
      <c r="N86" s="11">
        <v>8157</v>
      </c>
      <c r="O86" s="11">
        <v>8157</v>
      </c>
      <c r="P86" s="11">
        <v>8157</v>
      </c>
      <c r="Q86" s="11">
        <v>8156.69</v>
      </c>
      <c r="R86" s="11">
        <v>8157</v>
      </c>
      <c r="S86" s="11">
        <v>152578</v>
      </c>
      <c r="T86" s="11">
        <v>133203</v>
      </c>
      <c r="U86" s="11">
        <v>679267.22100000002</v>
      </c>
      <c r="V86" s="11">
        <v>677059</v>
      </c>
      <c r="W86" s="11">
        <v>1045027</v>
      </c>
      <c r="X86" s="11">
        <v>1056398</v>
      </c>
      <c r="Y86" s="11">
        <v>1015418.01</v>
      </c>
      <c r="Z86" s="11">
        <v>1268984</v>
      </c>
      <c r="AA86" s="11">
        <v>1196421</v>
      </c>
      <c r="AB86" s="11">
        <v>1228724</v>
      </c>
      <c r="AC86" s="11">
        <v>1221974.67</v>
      </c>
      <c r="AD86" s="11">
        <v>1213985</v>
      </c>
      <c r="AE86" s="11">
        <v>1261962</v>
      </c>
      <c r="AF86" s="11">
        <v>1258747</v>
      </c>
      <c r="AG86" s="11">
        <v>264422.65500000003</v>
      </c>
      <c r="AH86" s="11">
        <v>262653</v>
      </c>
      <c r="AI86" s="11">
        <v>288884</v>
      </c>
      <c r="AJ86" s="11">
        <v>287116</v>
      </c>
      <c r="AK86" s="11">
        <v>256422.342</v>
      </c>
      <c r="AL86" s="11">
        <v>254079</v>
      </c>
      <c r="AM86" s="11">
        <v>251735</v>
      </c>
      <c r="AN86" s="11">
        <v>249391</v>
      </c>
      <c r="AO86" s="11">
        <v>259365.3</v>
      </c>
      <c r="AP86" s="11">
        <v>242888</v>
      </c>
      <c r="AQ86" s="11">
        <v>237191</v>
      </c>
      <c r="AR86" s="11">
        <v>235494</v>
      </c>
      <c r="AS86" s="11">
        <v>233796.71</v>
      </c>
      <c r="AT86" s="11">
        <v>707</v>
      </c>
      <c r="AU86" s="11">
        <v>707</v>
      </c>
      <c r="AV86" s="11">
        <v>707</v>
      </c>
      <c r="AW86" s="11">
        <v>707.36199999999997</v>
      </c>
      <c r="AX86" s="11">
        <v>707</v>
      </c>
      <c r="AY86" s="11">
        <v>707</v>
      </c>
      <c r="AZ86" s="16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</row>
    <row r="87" spans="1:71" ht="16.5" customHeight="1" x14ac:dyDescent="0.25">
      <c r="A87" s="11" t="s">
        <v>1122</v>
      </c>
      <c r="B87" s="11">
        <v>18139085</v>
      </c>
      <c r="C87" s="11">
        <v>16458671</v>
      </c>
      <c r="D87" s="11">
        <v>17761964</v>
      </c>
      <c r="E87" s="11">
        <v>20259631</v>
      </c>
      <c r="F87" s="11">
        <v>22293281</v>
      </c>
      <c r="G87" s="11">
        <v>26783606</v>
      </c>
      <c r="H87" s="11">
        <v>27622612</v>
      </c>
      <c r="I87" s="11">
        <v>25304535</v>
      </c>
      <c r="J87" s="11">
        <v>25123680</v>
      </c>
      <c r="K87" s="11">
        <v>25984454</v>
      </c>
      <c r="L87" s="11">
        <v>24170087</v>
      </c>
      <c r="M87" s="11">
        <v>24694309</v>
      </c>
      <c r="N87" s="11">
        <v>26046322</v>
      </c>
      <c r="O87" s="11">
        <v>23666308</v>
      </c>
      <c r="P87" s="11">
        <v>24327388</v>
      </c>
      <c r="Q87" s="11">
        <v>28255497.620000001</v>
      </c>
      <c r="R87" s="11">
        <v>29764422</v>
      </c>
      <c r="S87" s="11">
        <v>30482792</v>
      </c>
      <c r="T87" s="11">
        <v>31293492</v>
      </c>
      <c r="U87" s="11">
        <v>29892183.589000002</v>
      </c>
      <c r="V87" s="11">
        <v>29406441</v>
      </c>
      <c r="W87" s="11">
        <v>27784988</v>
      </c>
      <c r="X87" s="11">
        <v>26737881</v>
      </c>
      <c r="Y87" s="11">
        <v>25256901.037</v>
      </c>
      <c r="Z87" s="11">
        <v>24879424</v>
      </c>
      <c r="AA87" s="11">
        <v>34504229</v>
      </c>
      <c r="AB87" s="11">
        <v>33363898</v>
      </c>
      <c r="AC87" s="11">
        <v>33160775.27</v>
      </c>
      <c r="AD87" s="11">
        <v>32135284</v>
      </c>
      <c r="AE87" s="11">
        <v>33569685</v>
      </c>
      <c r="AF87" s="11">
        <v>37909120</v>
      </c>
      <c r="AG87" s="11">
        <v>40713617.715000004</v>
      </c>
      <c r="AH87" s="11">
        <v>37651540</v>
      </c>
      <c r="AI87" s="11">
        <v>36976695</v>
      </c>
      <c r="AJ87" s="11">
        <v>36733949</v>
      </c>
      <c r="AK87" s="11">
        <v>36644143.137000002</v>
      </c>
      <c r="AL87" s="11">
        <v>36334994</v>
      </c>
      <c r="AM87" s="11">
        <v>35622951</v>
      </c>
      <c r="AN87" s="11">
        <v>33863228</v>
      </c>
      <c r="AO87" s="11">
        <v>42339824.630000003</v>
      </c>
      <c r="AP87" s="11">
        <v>42293656</v>
      </c>
      <c r="AQ87" s="11">
        <v>42286206</v>
      </c>
      <c r="AR87" s="11">
        <v>60221587</v>
      </c>
      <c r="AS87" s="11">
        <v>62918735.229999997</v>
      </c>
      <c r="AT87" s="11">
        <v>62685129</v>
      </c>
      <c r="AU87" s="11">
        <v>69196678</v>
      </c>
      <c r="AV87" s="11">
        <v>70735968</v>
      </c>
      <c r="AW87" s="11">
        <v>68395793.785999998</v>
      </c>
      <c r="AX87" s="11">
        <v>114085699</v>
      </c>
      <c r="AY87" s="11">
        <v>113504956</v>
      </c>
      <c r="AZ87" s="16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</row>
    <row r="88" spans="1:71" ht="16.5" customHeight="1" x14ac:dyDescent="0.25">
      <c r="A88" s="11" t="s">
        <v>830</v>
      </c>
      <c r="B88" s="11">
        <v>22768066</v>
      </c>
      <c r="C88" s="11">
        <v>23288179</v>
      </c>
      <c r="D88" s="11">
        <v>25231670</v>
      </c>
      <c r="E88" s="11">
        <v>28610457</v>
      </c>
      <c r="F88" s="11">
        <v>30586707</v>
      </c>
      <c r="G88" s="11">
        <v>34187557</v>
      </c>
      <c r="H88" s="11">
        <v>33366788</v>
      </c>
      <c r="I88" s="11">
        <v>31887348</v>
      </c>
      <c r="J88" s="11">
        <v>31577864</v>
      </c>
      <c r="K88" s="11">
        <v>32983595</v>
      </c>
      <c r="L88" s="11">
        <v>32402187</v>
      </c>
      <c r="M88" s="11">
        <v>34847604</v>
      </c>
      <c r="N88" s="11">
        <v>35407032</v>
      </c>
      <c r="O88" s="11">
        <v>36878809</v>
      </c>
      <c r="P88" s="11">
        <v>42431796</v>
      </c>
      <c r="Q88" s="11">
        <v>43610987.670000002</v>
      </c>
      <c r="R88" s="11">
        <v>44094427</v>
      </c>
      <c r="S88" s="11">
        <v>44389292</v>
      </c>
      <c r="T88" s="11">
        <v>43578764</v>
      </c>
      <c r="U88" s="11">
        <v>44383844.722000003</v>
      </c>
      <c r="V88" s="11">
        <v>43612671</v>
      </c>
      <c r="W88" s="11">
        <v>39705990</v>
      </c>
      <c r="X88" s="11">
        <v>40519551</v>
      </c>
      <c r="Y88" s="11">
        <v>40715132.973999999</v>
      </c>
      <c r="Z88" s="11">
        <v>40582475</v>
      </c>
      <c r="AA88" s="11">
        <v>47094641</v>
      </c>
      <c r="AB88" s="11">
        <v>46067152</v>
      </c>
      <c r="AC88" s="11">
        <v>47287266.649999999</v>
      </c>
      <c r="AD88" s="11">
        <v>45767476</v>
      </c>
      <c r="AE88" s="11">
        <v>54795307</v>
      </c>
      <c r="AF88" s="11">
        <v>55061394</v>
      </c>
      <c r="AG88" s="11">
        <v>56243515.355999999</v>
      </c>
      <c r="AH88" s="11">
        <v>54358394</v>
      </c>
      <c r="AI88" s="11">
        <v>53205822</v>
      </c>
      <c r="AJ88" s="11">
        <v>51679004</v>
      </c>
      <c r="AK88" s="11">
        <v>51522546.601999998</v>
      </c>
      <c r="AL88" s="11">
        <v>49398180</v>
      </c>
      <c r="AM88" s="11">
        <v>53968702</v>
      </c>
      <c r="AN88" s="11">
        <v>51613078</v>
      </c>
      <c r="AO88" s="11">
        <v>56693803.68</v>
      </c>
      <c r="AP88" s="11">
        <v>55571487</v>
      </c>
      <c r="AQ88" s="11">
        <v>59093450</v>
      </c>
      <c r="AR88" s="11">
        <v>84962376</v>
      </c>
      <c r="AS88" s="11">
        <v>87532089.370000005</v>
      </c>
      <c r="AT88" s="11">
        <v>86031883</v>
      </c>
      <c r="AU88" s="11">
        <v>94142860</v>
      </c>
      <c r="AV88" s="11">
        <v>92676170</v>
      </c>
      <c r="AW88" s="11">
        <v>89470770.982999995</v>
      </c>
      <c r="AX88" s="11">
        <v>144116945</v>
      </c>
      <c r="AY88" s="11">
        <v>144121230</v>
      </c>
      <c r="AZ88" s="16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</row>
    <row r="89" spans="1:71" ht="16.5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6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</row>
    <row r="90" spans="1:71" ht="16.5" customHeight="1" x14ac:dyDescent="0.25">
      <c r="A90" s="11" t="s">
        <v>831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6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</row>
    <row r="91" spans="1:71" ht="16.5" customHeight="1" x14ac:dyDescent="0.25">
      <c r="A91" s="11" t="s">
        <v>832</v>
      </c>
      <c r="B91" s="11">
        <v>2178816</v>
      </c>
      <c r="C91" s="11">
        <v>2178816</v>
      </c>
      <c r="D91" s="11">
        <v>2178816</v>
      </c>
      <c r="E91" s="11">
        <v>2178816</v>
      </c>
      <c r="F91" s="11">
        <v>2178816</v>
      </c>
      <c r="G91" s="11">
        <v>2178816</v>
      </c>
      <c r="H91" s="11">
        <v>2178816</v>
      </c>
      <c r="I91" s="11">
        <v>2178816</v>
      </c>
      <c r="J91" s="11">
        <v>2178816</v>
      </c>
      <c r="K91" s="11">
        <v>2178816</v>
      </c>
      <c r="L91" s="11">
        <v>2178816</v>
      </c>
      <c r="M91" s="11">
        <v>2178816</v>
      </c>
      <c r="N91" s="11">
        <v>2178816</v>
      </c>
      <c r="O91" s="11">
        <v>2178816</v>
      </c>
      <c r="P91" s="11">
        <v>2178816</v>
      </c>
      <c r="Q91" s="11">
        <v>2178816</v>
      </c>
      <c r="R91" s="11">
        <v>2178816</v>
      </c>
      <c r="S91" s="11">
        <v>2178816</v>
      </c>
      <c r="T91" s="11">
        <v>2178816</v>
      </c>
      <c r="U91" s="11">
        <v>2178816</v>
      </c>
      <c r="V91" s="11">
        <v>2178816</v>
      </c>
      <c r="W91" s="11">
        <v>2244000</v>
      </c>
      <c r="X91" s="11">
        <v>2244000</v>
      </c>
      <c r="Y91" s="11">
        <v>2244000</v>
      </c>
      <c r="Z91" s="11">
        <v>2244000</v>
      </c>
      <c r="AA91" s="11">
        <v>2244000</v>
      </c>
      <c r="AB91" s="11">
        <v>2244000</v>
      </c>
      <c r="AC91" s="11">
        <v>2244000</v>
      </c>
      <c r="AD91" s="11">
        <v>2244000</v>
      </c>
      <c r="AE91" s="11">
        <v>2244000</v>
      </c>
      <c r="AF91" s="11">
        <v>2244000</v>
      </c>
      <c r="AG91" s="11">
        <v>2244000</v>
      </c>
      <c r="AH91" s="11">
        <v>2244000</v>
      </c>
      <c r="AI91" s="11">
        <v>2244000</v>
      </c>
      <c r="AJ91" s="11">
        <v>2244000</v>
      </c>
      <c r="AK91" s="11">
        <v>2244000</v>
      </c>
      <c r="AL91" s="11">
        <v>2244000</v>
      </c>
      <c r="AM91" s="11">
        <v>2244000</v>
      </c>
      <c r="AN91" s="11">
        <v>2244000</v>
      </c>
      <c r="AO91" s="11">
        <v>2244000</v>
      </c>
      <c r="AP91" s="11">
        <v>2244000</v>
      </c>
      <c r="AQ91" s="11">
        <v>2244000</v>
      </c>
      <c r="AR91" s="11">
        <v>2244000</v>
      </c>
      <c r="AS91" s="11">
        <v>2244000</v>
      </c>
      <c r="AT91" s="11">
        <v>2244000</v>
      </c>
      <c r="AU91" s="11">
        <v>2244000</v>
      </c>
      <c r="AV91" s="11">
        <v>2244000</v>
      </c>
      <c r="AW91" s="11">
        <v>2244000</v>
      </c>
      <c r="AX91" s="11">
        <v>2244000</v>
      </c>
      <c r="AY91" s="11">
        <v>2244000</v>
      </c>
      <c r="AZ91" s="16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</row>
    <row r="92" spans="1:71" ht="16.5" customHeight="1" x14ac:dyDescent="0.25">
      <c r="A92" s="11" t="s">
        <v>833</v>
      </c>
      <c r="B92" s="11">
        <v>2178816</v>
      </c>
      <c r="C92" s="11">
        <v>2178816</v>
      </c>
      <c r="D92" s="11">
        <v>2178816</v>
      </c>
      <c r="E92" s="11">
        <v>2178816</v>
      </c>
      <c r="F92" s="11">
        <v>2178816</v>
      </c>
      <c r="G92" s="11">
        <v>2178816</v>
      </c>
      <c r="H92" s="11">
        <v>2178816</v>
      </c>
      <c r="I92" s="11">
        <v>2178816</v>
      </c>
      <c r="J92" s="11">
        <v>2178816</v>
      </c>
      <c r="K92" s="11">
        <v>2178816</v>
      </c>
      <c r="L92" s="11">
        <v>2178816</v>
      </c>
      <c r="M92" s="11">
        <v>2178816</v>
      </c>
      <c r="N92" s="11">
        <v>2178816</v>
      </c>
      <c r="O92" s="11">
        <v>2178816</v>
      </c>
      <c r="P92" s="11">
        <v>2178816</v>
      </c>
      <c r="Q92" s="11">
        <v>2178816</v>
      </c>
      <c r="R92" s="11">
        <v>2178816</v>
      </c>
      <c r="S92" s="11">
        <v>2178816</v>
      </c>
      <c r="T92" s="11">
        <v>2178816</v>
      </c>
      <c r="U92" s="11">
        <v>2178816</v>
      </c>
      <c r="V92" s="11">
        <v>2178816</v>
      </c>
      <c r="W92" s="11">
        <v>2244000</v>
      </c>
      <c r="X92" s="11">
        <v>2244000</v>
      </c>
      <c r="Y92" s="11">
        <v>2244000</v>
      </c>
      <c r="Z92" s="11">
        <v>2244000</v>
      </c>
      <c r="AA92" s="11">
        <v>2244000</v>
      </c>
      <c r="AB92" s="11">
        <v>2244000</v>
      </c>
      <c r="AC92" s="11">
        <v>2244000</v>
      </c>
      <c r="AD92" s="11">
        <v>2244000</v>
      </c>
      <c r="AE92" s="11">
        <v>2244000</v>
      </c>
      <c r="AF92" s="11">
        <v>2244000</v>
      </c>
      <c r="AG92" s="11">
        <v>2244000</v>
      </c>
      <c r="AH92" s="11">
        <v>2244000</v>
      </c>
      <c r="AI92" s="11">
        <v>2244000</v>
      </c>
      <c r="AJ92" s="11">
        <v>2244000</v>
      </c>
      <c r="AK92" s="11">
        <v>2244000</v>
      </c>
      <c r="AL92" s="11">
        <v>2244000</v>
      </c>
      <c r="AM92" s="11">
        <v>2244000</v>
      </c>
      <c r="AN92" s="11">
        <v>2244000</v>
      </c>
      <c r="AO92" s="11">
        <v>2244000</v>
      </c>
      <c r="AP92" s="11">
        <v>2244000</v>
      </c>
      <c r="AQ92" s="11">
        <v>2244000</v>
      </c>
      <c r="AR92" s="11">
        <v>2244000</v>
      </c>
      <c r="AS92" s="11">
        <v>2244000</v>
      </c>
      <c r="AT92" s="11">
        <v>2244000</v>
      </c>
      <c r="AU92" s="11">
        <v>2244000</v>
      </c>
      <c r="AV92" s="11">
        <v>2244000</v>
      </c>
      <c r="AW92" s="11">
        <v>2244000</v>
      </c>
      <c r="AX92" s="11">
        <v>2244000</v>
      </c>
      <c r="AY92" s="11">
        <v>2244000</v>
      </c>
      <c r="AZ92" s="16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</row>
    <row r="93" spans="1:71" ht="16.5" customHeight="1" x14ac:dyDescent="0.25">
      <c r="A93" s="11" t="s">
        <v>834</v>
      </c>
      <c r="B93" s="11">
        <v>2178816</v>
      </c>
      <c r="C93" s="11">
        <v>2178816</v>
      </c>
      <c r="D93" s="11">
        <v>2178816</v>
      </c>
      <c r="E93" s="11">
        <v>2178816</v>
      </c>
      <c r="F93" s="11">
        <v>2178816</v>
      </c>
      <c r="G93" s="11">
        <v>2178816</v>
      </c>
      <c r="H93" s="11">
        <v>2178816</v>
      </c>
      <c r="I93" s="11">
        <v>2178816</v>
      </c>
      <c r="J93" s="11">
        <v>2178816</v>
      </c>
      <c r="K93" s="11">
        <v>2178816</v>
      </c>
      <c r="L93" s="11">
        <v>2178816</v>
      </c>
      <c r="M93" s="11">
        <v>2178816</v>
      </c>
      <c r="N93" s="11">
        <v>2178816</v>
      </c>
      <c r="O93" s="11">
        <v>2178816</v>
      </c>
      <c r="P93" s="11">
        <v>2178816</v>
      </c>
      <c r="Q93" s="11">
        <v>2178816</v>
      </c>
      <c r="R93" s="11">
        <v>2178816</v>
      </c>
      <c r="S93" s="11">
        <v>2178816</v>
      </c>
      <c r="T93" s="11">
        <v>2178816</v>
      </c>
      <c r="U93" s="11">
        <v>2178816</v>
      </c>
      <c r="V93" s="11">
        <v>2178816</v>
      </c>
      <c r="W93" s="11">
        <v>2244000</v>
      </c>
      <c r="X93" s="11">
        <v>2244000</v>
      </c>
      <c r="Y93" s="11">
        <v>2244000</v>
      </c>
      <c r="Z93" s="11">
        <v>2244000</v>
      </c>
      <c r="AA93" s="11">
        <v>2244000</v>
      </c>
      <c r="AB93" s="11">
        <v>2244000</v>
      </c>
      <c r="AC93" s="11">
        <v>2244000</v>
      </c>
      <c r="AD93" s="11">
        <v>2244000</v>
      </c>
      <c r="AE93" s="11">
        <v>2244000</v>
      </c>
      <c r="AF93" s="11">
        <v>2244000</v>
      </c>
      <c r="AG93" s="11">
        <v>2244000</v>
      </c>
      <c r="AH93" s="11">
        <v>2244000</v>
      </c>
      <c r="AI93" s="11">
        <v>2244000</v>
      </c>
      <c r="AJ93" s="11">
        <v>2244000</v>
      </c>
      <c r="AK93" s="11">
        <v>2244000</v>
      </c>
      <c r="AL93" s="11">
        <v>2244000</v>
      </c>
      <c r="AM93" s="11">
        <v>2244000</v>
      </c>
      <c r="AN93" s="11">
        <v>2244000</v>
      </c>
      <c r="AO93" s="11">
        <v>2244000</v>
      </c>
      <c r="AP93" s="11">
        <v>2244000</v>
      </c>
      <c r="AQ93" s="11">
        <v>2244000</v>
      </c>
      <c r="AR93" s="11">
        <v>2244000</v>
      </c>
      <c r="AS93" s="11">
        <v>2244000</v>
      </c>
      <c r="AT93" s="11">
        <v>2244000</v>
      </c>
      <c r="AU93" s="11">
        <v>2244000</v>
      </c>
      <c r="AV93" s="11">
        <v>2244000</v>
      </c>
      <c r="AW93" s="11">
        <v>2244000</v>
      </c>
      <c r="AX93" s="11">
        <v>2244000</v>
      </c>
      <c r="AY93" s="11">
        <v>2244000</v>
      </c>
      <c r="AZ93" s="16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</row>
    <row r="94" spans="1:71" ht="16.5" customHeight="1" x14ac:dyDescent="0.25">
      <c r="A94" s="11" t="s">
        <v>833</v>
      </c>
      <c r="B94" s="11">
        <v>2178816</v>
      </c>
      <c r="C94" s="11">
        <v>2178816</v>
      </c>
      <c r="D94" s="11">
        <v>2178816</v>
      </c>
      <c r="E94" s="11">
        <v>2178816</v>
      </c>
      <c r="F94" s="11">
        <v>2178816</v>
      </c>
      <c r="G94" s="11">
        <v>2178816</v>
      </c>
      <c r="H94" s="11">
        <v>2178816</v>
      </c>
      <c r="I94" s="11">
        <v>2178816</v>
      </c>
      <c r="J94" s="11">
        <v>2178816</v>
      </c>
      <c r="K94" s="11">
        <v>2178816</v>
      </c>
      <c r="L94" s="11">
        <v>2178816</v>
      </c>
      <c r="M94" s="11">
        <v>2178816</v>
      </c>
      <c r="N94" s="11">
        <v>2178816</v>
      </c>
      <c r="O94" s="11">
        <v>2178816</v>
      </c>
      <c r="P94" s="11">
        <v>2178816</v>
      </c>
      <c r="Q94" s="11">
        <v>2178816</v>
      </c>
      <c r="R94" s="11">
        <v>2178816</v>
      </c>
      <c r="S94" s="11">
        <v>2178816</v>
      </c>
      <c r="T94" s="11">
        <v>2178816</v>
      </c>
      <c r="U94" s="11">
        <v>2178816</v>
      </c>
      <c r="V94" s="11">
        <v>2178816</v>
      </c>
      <c r="W94" s="11">
        <v>2244000</v>
      </c>
      <c r="X94" s="11">
        <v>2244000</v>
      </c>
      <c r="Y94" s="11">
        <v>2244000</v>
      </c>
      <c r="Z94" s="11">
        <v>2244000</v>
      </c>
      <c r="AA94" s="11">
        <v>2244000</v>
      </c>
      <c r="AB94" s="11">
        <v>2244000</v>
      </c>
      <c r="AC94" s="11">
        <v>2244000</v>
      </c>
      <c r="AD94" s="11">
        <v>2244000</v>
      </c>
      <c r="AE94" s="11">
        <v>2244000</v>
      </c>
      <c r="AF94" s="11">
        <v>2244000</v>
      </c>
      <c r="AG94" s="11">
        <v>2244000</v>
      </c>
      <c r="AH94" s="11">
        <v>2244000</v>
      </c>
      <c r="AI94" s="11">
        <v>2244000</v>
      </c>
      <c r="AJ94" s="11">
        <v>2244000</v>
      </c>
      <c r="AK94" s="11">
        <v>2244000</v>
      </c>
      <c r="AL94" s="11">
        <v>2244000</v>
      </c>
      <c r="AM94" s="11">
        <v>2244000</v>
      </c>
      <c r="AN94" s="11">
        <v>2244000</v>
      </c>
      <c r="AO94" s="11">
        <v>2244000</v>
      </c>
      <c r="AP94" s="11">
        <v>2244000</v>
      </c>
      <c r="AQ94" s="11">
        <v>2244000</v>
      </c>
      <c r="AR94" s="11">
        <v>2244000</v>
      </c>
      <c r="AS94" s="11">
        <v>2244000</v>
      </c>
      <c r="AT94" s="11">
        <v>2244000</v>
      </c>
      <c r="AU94" s="11">
        <v>2244000</v>
      </c>
      <c r="AV94" s="11">
        <v>2244000</v>
      </c>
      <c r="AW94" s="11">
        <v>2244000</v>
      </c>
      <c r="AX94" s="11">
        <v>2244000</v>
      </c>
      <c r="AY94" s="11">
        <v>2244000</v>
      </c>
      <c r="AZ94" s="16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</row>
    <row r="95" spans="1:71" ht="16.5" customHeight="1" x14ac:dyDescent="0.25">
      <c r="A95" s="11" t="s">
        <v>835</v>
      </c>
      <c r="B95" s="11">
        <v>2007566</v>
      </c>
      <c r="C95" s="11">
        <v>2007566</v>
      </c>
      <c r="D95" s="11">
        <v>2007566</v>
      </c>
      <c r="E95" s="11">
        <v>2007566</v>
      </c>
      <c r="F95" s="11">
        <v>2007566</v>
      </c>
      <c r="G95" s="11">
        <v>2007566</v>
      </c>
      <c r="H95" s="11">
        <v>2007566</v>
      </c>
      <c r="I95" s="11">
        <v>2007566</v>
      </c>
      <c r="J95" s="11">
        <v>2007566</v>
      </c>
      <c r="K95" s="11">
        <v>2007566</v>
      </c>
      <c r="L95" s="11">
        <v>2007566</v>
      </c>
      <c r="M95" s="11">
        <v>2007566</v>
      </c>
      <c r="N95" s="11">
        <v>2007566</v>
      </c>
      <c r="O95" s="11">
        <v>2007566</v>
      </c>
      <c r="P95" s="11">
        <v>2007566</v>
      </c>
      <c r="Q95" s="11">
        <v>2007565.85</v>
      </c>
      <c r="R95" s="11">
        <v>2007566</v>
      </c>
      <c r="S95" s="11">
        <v>2007566</v>
      </c>
      <c r="T95" s="11">
        <v>2007566</v>
      </c>
      <c r="U95" s="11">
        <v>2007565.85</v>
      </c>
      <c r="V95" s="11">
        <v>2007566</v>
      </c>
      <c r="W95" s="11">
        <v>8558558</v>
      </c>
      <c r="X95" s="11">
        <v>8558558</v>
      </c>
      <c r="Y95" s="11">
        <v>8558557.8499999996</v>
      </c>
      <c r="Z95" s="11">
        <v>8558558</v>
      </c>
      <c r="AA95" s="11">
        <v>8558558</v>
      </c>
      <c r="AB95" s="11">
        <v>8558558</v>
      </c>
      <c r="AC95" s="11">
        <v>8558557.8499999996</v>
      </c>
      <c r="AD95" s="11">
        <v>8558558</v>
      </c>
      <c r="AE95" s="11">
        <v>8558558</v>
      </c>
      <c r="AF95" s="11">
        <v>8558558</v>
      </c>
      <c r="AG95" s="11">
        <v>8558557.8499999996</v>
      </c>
      <c r="AH95" s="11">
        <v>8558558</v>
      </c>
      <c r="AI95" s="11">
        <v>8558558</v>
      </c>
      <c r="AJ95" s="11">
        <v>8558558</v>
      </c>
      <c r="AK95" s="11">
        <v>8558557.8499999996</v>
      </c>
      <c r="AL95" s="11">
        <v>8558558</v>
      </c>
      <c r="AM95" s="11">
        <v>8558558</v>
      </c>
      <c r="AN95" s="11">
        <v>8558558</v>
      </c>
      <c r="AO95" s="11">
        <v>8558557.8499999996</v>
      </c>
      <c r="AP95" s="11">
        <v>8558558</v>
      </c>
      <c r="AQ95" s="11">
        <v>8558558</v>
      </c>
      <c r="AR95" s="11">
        <v>8558558</v>
      </c>
      <c r="AS95" s="11">
        <v>8558557.8499999996</v>
      </c>
      <c r="AT95" s="11">
        <v>8558558</v>
      </c>
      <c r="AU95" s="11">
        <v>8558558</v>
      </c>
      <c r="AV95" s="11">
        <v>8558558</v>
      </c>
      <c r="AW95" s="11">
        <v>8558557.8499999996</v>
      </c>
      <c r="AX95" s="11">
        <v>8558558</v>
      </c>
      <c r="AY95" s="11">
        <v>8558558</v>
      </c>
      <c r="AZ95" s="16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</row>
    <row r="96" spans="1:71" ht="16.5" customHeight="1" x14ac:dyDescent="0.25">
      <c r="A96" s="11" t="s">
        <v>833</v>
      </c>
      <c r="B96" s="11">
        <v>2007566</v>
      </c>
      <c r="C96" s="11">
        <v>2007566</v>
      </c>
      <c r="D96" s="11">
        <v>2007566</v>
      </c>
      <c r="E96" s="11">
        <v>2007566</v>
      </c>
      <c r="F96" s="11">
        <v>2007566</v>
      </c>
      <c r="G96" s="11">
        <v>2007566</v>
      </c>
      <c r="H96" s="11">
        <v>2007566</v>
      </c>
      <c r="I96" s="11">
        <v>2007566</v>
      </c>
      <c r="J96" s="11">
        <v>2007566</v>
      </c>
      <c r="K96" s="11">
        <v>2007566</v>
      </c>
      <c r="L96" s="11">
        <v>2007566</v>
      </c>
      <c r="M96" s="11">
        <v>2007566</v>
      </c>
      <c r="N96" s="11">
        <v>2007566</v>
      </c>
      <c r="O96" s="11">
        <v>2007566</v>
      </c>
      <c r="P96" s="11">
        <v>2007566</v>
      </c>
      <c r="Q96" s="11">
        <v>2007565.85</v>
      </c>
      <c r="R96" s="11">
        <v>2007566</v>
      </c>
      <c r="S96" s="11">
        <v>2007566</v>
      </c>
      <c r="T96" s="11">
        <v>2007566</v>
      </c>
      <c r="U96" s="11">
        <v>2007565.85</v>
      </c>
      <c r="V96" s="11">
        <v>2007566</v>
      </c>
      <c r="W96" s="11">
        <v>8558558</v>
      </c>
      <c r="X96" s="11">
        <v>8558558</v>
      </c>
      <c r="Y96" s="11">
        <v>8558557.8499999996</v>
      </c>
      <c r="Z96" s="11">
        <v>8558558</v>
      </c>
      <c r="AA96" s="11">
        <v>8558558</v>
      </c>
      <c r="AB96" s="11">
        <v>8558558</v>
      </c>
      <c r="AC96" s="11">
        <v>8558557.8499999996</v>
      </c>
      <c r="AD96" s="11">
        <v>8558558</v>
      </c>
      <c r="AE96" s="11">
        <v>8558558</v>
      </c>
      <c r="AF96" s="11">
        <v>8558558</v>
      </c>
      <c r="AG96" s="11">
        <v>8558557.8499999996</v>
      </c>
      <c r="AH96" s="11">
        <v>8558558</v>
      </c>
      <c r="AI96" s="11">
        <v>8558558</v>
      </c>
      <c r="AJ96" s="11">
        <v>8558558</v>
      </c>
      <c r="AK96" s="11">
        <v>8558557.8499999996</v>
      </c>
      <c r="AL96" s="11">
        <v>8558558</v>
      </c>
      <c r="AM96" s="11">
        <v>8558558</v>
      </c>
      <c r="AN96" s="11">
        <v>8558558</v>
      </c>
      <c r="AO96" s="11">
        <v>8558557.8499999996</v>
      </c>
      <c r="AP96" s="11">
        <v>8558558</v>
      </c>
      <c r="AQ96" s="11">
        <v>8558558</v>
      </c>
      <c r="AR96" s="11">
        <v>8558558</v>
      </c>
      <c r="AS96" s="11">
        <v>8558557.8499999996</v>
      </c>
      <c r="AT96" s="11">
        <v>8558558</v>
      </c>
      <c r="AU96" s="11">
        <v>8558558</v>
      </c>
      <c r="AV96" s="11">
        <v>8558558</v>
      </c>
      <c r="AW96" s="11">
        <v>8558557.8499999996</v>
      </c>
      <c r="AX96" s="11">
        <v>8558558</v>
      </c>
      <c r="AY96" s="11">
        <v>8558558</v>
      </c>
      <c r="AZ96" s="16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</row>
    <row r="97" spans="1:71" ht="16.5" customHeight="1" x14ac:dyDescent="0.25">
      <c r="A97" s="11" t="s">
        <v>836</v>
      </c>
      <c r="B97" s="11">
        <v>9457709</v>
      </c>
      <c r="C97" s="11">
        <v>9258161</v>
      </c>
      <c r="D97" s="11">
        <v>9830696</v>
      </c>
      <c r="E97" s="11">
        <v>10307220</v>
      </c>
      <c r="F97" s="11">
        <v>10910398</v>
      </c>
      <c r="G97" s="11">
        <v>10778386</v>
      </c>
      <c r="H97" s="11">
        <v>11328424</v>
      </c>
      <c r="I97" s="11">
        <v>14539840</v>
      </c>
      <c r="J97" s="11">
        <v>15490677</v>
      </c>
      <c r="K97" s="11">
        <v>14391481</v>
      </c>
      <c r="L97" s="11">
        <v>14561886</v>
      </c>
      <c r="M97" s="11">
        <v>14406674</v>
      </c>
      <c r="N97" s="11">
        <v>14951866</v>
      </c>
      <c r="O97" s="11">
        <v>14772097</v>
      </c>
      <c r="P97" s="11">
        <v>15160697</v>
      </c>
      <c r="Q97" s="11">
        <v>15828189.82</v>
      </c>
      <c r="R97" s="11">
        <v>16892703</v>
      </c>
      <c r="S97" s="11">
        <v>17257933</v>
      </c>
      <c r="T97" s="11">
        <v>20101319</v>
      </c>
      <c r="U97" s="11">
        <v>21210725.491999999</v>
      </c>
      <c r="V97" s="11">
        <v>22866558</v>
      </c>
      <c r="W97" s="11">
        <v>22210255</v>
      </c>
      <c r="X97" s="11">
        <v>23669628</v>
      </c>
      <c r="Y97" s="11">
        <v>25419599.173</v>
      </c>
      <c r="Z97" s="11">
        <v>27129795</v>
      </c>
      <c r="AA97" s="11">
        <v>26502903</v>
      </c>
      <c r="AB97" s="11">
        <v>28437701</v>
      </c>
      <c r="AC97" s="11">
        <v>30258195.649999999</v>
      </c>
      <c r="AD97" s="11">
        <v>32405203</v>
      </c>
      <c r="AE97" s="11">
        <v>31494232</v>
      </c>
      <c r="AF97" s="11">
        <v>33310106</v>
      </c>
      <c r="AG97" s="11">
        <v>35174147.221000001</v>
      </c>
      <c r="AH97" s="11">
        <v>37563900</v>
      </c>
      <c r="AI97" s="11">
        <v>36715441</v>
      </c>
      <c r="AJ97" s="11">
        <v>39057881</v>
      </c>
      <c r="AK97" s="11">
        <v>41276432.490999997</v>
      </c>
      <c r="AL97" s="11">
        <v>44052290</v>
      </c>
      <c r="AM97" s="11">
        <v>42810352</v>
      </c>
      <c r="AN97" s="11">
        <v>48790793</v>
      </c>
      <c r="AO97" s="11">
        <v>51114634.030000001</v>
      </c>
      <c r="AP97" s="11">
        <v>53768276</v>
      </c>
      <c r="AQ97" s="11">
        <v>50420650</v>
      </c>
      <c r="AR97" s="11">
        <v>53077462</v>
      </c>
      <c r="AS97" s="11">
        <v>55231535.399999999</v>
      </c>
      <c r="AT97" s="11">
        <v>57918678</v>
      </c>
      <c r="AU97" s="11">
        <v>55233807</v>
      </c>
      <c r="AV97" s="11">
        <v>57984736</v>
      </c>
      <c r="AW97" s="11">
        <v>61681482.399999999</v>
      </c>
      <c r="AX97" s="11">
        <v>57587066</v>
      </c>
      <c r="AY97" s="11">
        <v>54477594</v>
      </c>
      <c r="AZ97" s="16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</row>
    <row r="98" spans="1:71" ht="16.5" customHeight="1" x14ac:dyDescent="0.25">
      <c r="A98" s="11" t="s">
        <v>837</v>
      </c>
      <c r="B98" s="11">
        <v>217882</v>
      </c>
      <c r="C98" s="11">
        <v>217882</v>
      </c>
      <c r="D98" s="11">
        <v>217882</v>
      </c>
      <c r="E98" s="11">
        <v>217882</v>
      </c>
      <c r="F98" s="11">
        <v>217882</v>
      </c>
      <c r="G98" s="11">
        <v>217882</v>
      </c>
      <c r="H98" s="11">
        <v>217882</v>
      </c>
      <c r="I98" s="11">
        <v>217882</v>
      </c>
      <c r="J98" s="11">
        <v>217882</v>
      </c>
      <c r="K98" s="11">
        <v>217882</v>
      </c>
      <c r="L98" s="11">
        <v>217882</v>
      </c>
      <c r="M98" s="11">
        <v>217882</v>
      </c>
      <c r="N98" s="11">
        <v>217882</v>
      </c>
      <c r="O98" s="11">
        <v>217882</v>
      </c>
      <c r="P98" s="11">
        <v>217882</v>
      </c>
      <c r="Q98" s="11">
        <v>217881.60000000001</v>
      </c>
      <c r="R98" s="11">
        <v>217882</v>
      </c>
      <c r="S98" s="11">
        <v>217882</v>
      </c>
      <c r="T98" s="11">
        <v>217882</v>
      </c>
      <c r="U98" s="11">
        <v>217881.60000000001</v>
      </c>
      <c r="V98" s="11">
        <v>217882</v>
      </c>
      <c r="W98" s="11">
        <v>217882</v>
      </c>
      <c r="X98" s="11">
        <v>217882</v>
      </c>
      <c r="Y98" s="11">
        <v>224400</v>
      </c>
      <c r="Z98" s="11">
        <v>224400</v>
      </c>
      <c r="AA98" s="11">
        <v>224400</v>
      </c>
      <c r="AB98" s="11">
        <v>224400</v>
      </c>
      <c r="AC98" s="11">
        <v>224400</v>
      </c>
      <c r="AD98" s="11">
        <v>224400</v>
      </c>
      <c r="AE98" s="11">
        <v>224400</v>
      </c>
      <c r="AF98" s="11">
        <v>224400</v>
      </c>
      <c r="AG98" s="11">
        <v>224400</v>
      </c>
      <c r="AH98" s="11">
        <v>224400</v>
      </c>
      <c r="AI98" s="11">
        <v>224400</v>
      </c>
      <c r="AJ98" s="11">
        <v>224400</v>
      </c>
      <c r="AK98" s="11">
        <v>224400</v>
      </c>
      <c r="AL98" s="11">
        <v>224400</v>
      </c>
      <c r="AM98" s="11">
        <v>224400</v>
      </c>
      <c r="AN98" s="11">
        <v>224400</v>
      </c>
      <c r="AO98" s="11">
        <v>224400</v>
      </c>
      <c r="AP98" s="11">
        <v>224400</v>
      </c>
      <c r="AQ98" s="11">
        <v>224400</v>
      </c>
      <c r="AR98" s="11">
        <v>224400</v>
      </c>
      <c r="AS98" s="11">
        <v>224400</v>
      </c>
      <c r="AT98" s="11">
        <v>224400</v>
      </c>
      <c r="AU98" s="11">
        <v>224400</v>
      </c>
      <c r="AV98" s="11">
        <v>224400</v>
      </c>
      <c r="AW98" s="11">
        <v>224400</v>
      </c>
      <c r="AX98" s="11">
        <v>224400</v>
      </c>
      <c r="AY98" s="11">
        <v>224400</v>
      </c>
      <c r="AZ98" s="16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</row>
    <row r="99" spans="1:71" ht="16.5" customHeight="1" x14ac:dyDescent="0.25">
      <c r="A99" s="11" t="s">
        <v>838</v>
      </c>
      <c r="B99" s="11">
        <v>217882</v>
      </c>
      <c r="C99" s="11">
        <v>217882</v>
      </c>
      <c r="D99" s="11">
        <v>217882</v>
      </c>
      <c r="E99" s="11">
        <v>217882</v>
      </c>
      <c r="F99" s="11">
        <v>217882</v>
      </c>
      <c r="G99" s="11">
        <v>217882</v>
      </c>
      <c r="H99" s="11">
        <v>217882</v>
      </c>
      <c r="I99" s="11">
        <v>217882</v>
      </c>
      <c r="J99" s="11">
        <v>217882</v>
      </c>
      <c r="K99" s="11">
        <v>217882</v>
      </c>
      <c r="L99" s="11">
        <v>217882</v>
      </c>
      <c r="M99" s="11">
        <v>217882</v>
      </c>
      <c r="N99" s="11">
        <v>217882</v>
      </c>
      <c r="O99" s="11">
        <v>217882</v>
      </c>
      <c r="P99" s="11">
        <v>217882</v>
      </c>
      <c r="Q99" s="11">
        <v>217881.60000000001</v>
      </c>
      <c r="R99" s="11">
        <v>217882</v>
      </c>
      <c r="S99" s="11">
        <v>217882</v>
      </c>
      <c r="T99" s="11">
        <v>217882</v>
      </c>
      <c r="U99" s="11">
        <v>217881.60000000001</v>
      </c>
      <c r="V99" s="11">
        <v>217882</v>
      </c>
      <c r="W99" s="11">
        <v>217882</v>
      </c>
      <c r="X99" s="11">
        <v>217882</v>
      </c>
      <c r="Y99" s="11">
        <v>224400</v>
      </c>
      <c r="Z99" s="11">
        <v>224400</v>
      </c>
      <c r="AA99" s="11">
        <v>224400</v>
      </c>
      <c r="AB99" s="11">
        <v>224400</v>
      </c>
      <c r="AC99" s="11">
        <v>224400</v>
      </c>
      <c r="AD99" s="11">
        <v>224400</v>
      </c>
      <c r="AE99" s="11">
        <v>224400</v>
      </c>
      <c r="AF99" s="11">
        <v>224400</v>
      </c>
      <c r="AG99" s="11">
        <v>224400</v>
      </c>
      <c r="AH99" s="11">
        <v>224400</v>
      </c>
      <c r="AI99" s="11">
        <v>224400</v>
      </c>
      <c r="AJ99" s="11">
        <v>224400</v>
      </c>
      <c r="AK99" s="11">
        <v>224400</v>
      </c>
      <c r="AL99" s="11">
        <v>224400</v>
      </c>
      <c r="AM99" s="11">
        <v>224400</v>
      </c>
      <c r="AN99" s="11">
        <v>224400</v>
      </c>
      <c r="AO99" s="11">
        <v>224400</v>
      </c>
      <c r="AP99" s="11">
        <v>224400</v>
      </c>
      <c r="AQ99" s="11">
        <v>224400</v>
      </c>
      <c r="AR99" s="11">
        <v>224400</v>
      </c>
      <c r="AS99" s="11">
        <v>224400</v>
      </c>
      <c r="AT99" s="11">
        <v>224400</v>
      </c>
      <c r="AU99" s="11">
        <v>224400</v>
      </c>
      <c r="AV99" s="11">
        <v>224400</v>
      </c>
      <c r="AW99" s="11">
        <v>224400</v>
      </c>
      <c r="AX99" s="11">
        <v>224400</v>
      </c>
      <c r="AY99" s="11">
        <v>224400</v>
      </c>
      <c r="AZ99" s="16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</row>
    <row r="100" spans="1:71" ht="16.5" customHeight="1" x14ac:dyDescent="0.25">
      <c r="A100" s="11" t="s">
        <v>839</v>
      </c>
      <c r="B100" s="11">
        <v>9239827</v>
      </c>
      <c r="C100" s="11">
        <v>9040279</v>
      </c>
      <c r="D100" s="11">
        <v>9612814</v>
      </c>
      <c r="E100" s="11">
        <v>10089338</v>
      </c>
      <c r="F100" s="11">
        <v>10692516</v>
      </c>
      <c r="G100" s="11">
        <v>10560504</v>
      </c>
      <c r="H100" s="11">
        <v>11110542</v>
      </c>
      <c r="I100" s="11">
        <v>14321958</v>
      </c>
      <c r="J100" s="11">
        <v>15272795</v>
      </c>
      <c r="K100" s="11">
        <v>14173599</v>
      </c>
      <c r="L100" s="11">
        <v>14344004</v>
      </c>
      <c r="M100" s="11">
        <v>14188793</v>
      </c>
      <c r="N100" s="11">
        <v>14733984</v>
      </c>
      <c r="O100" s="11">
        <v>14554215</v>
      </c>
      <c r="P100" s="11">
        <v>14942815</v>
      </c>
      <c r="Q100" s="11">
        <v>15610308.220000001</v>
      </c>
      <c r="R100" s="11">
        <v>16674821</v>
      </c>
      <c r="S100" s="11">
        <v>17040051</v>
      </c>
      <c r="T100" s="11">
        <v>19883437</v>
      </c>
      <c r="U100" s="11">
        <v>20992843.892000001</v>
      </c>
      <c r="V100" s="11">
        <v>22648676</v>
      </c>
      <c r="W100" s="11">
        <v>21992373</v>
      </c>
      <c r="X100" s="11">
        <v>23451746</v>
      </c>
      <c r="Y100" s="11">
        <v>25195199.173</v>
      </c>
      <c r="Z100" s="11">
        <v>26905395</v>
      </c>
      <c r="AA100" s="11">
        <v>26278503</v>
      </c>
      <c r="AB100" s="11">
        <v>28213301</v>
      </c>
      <c r="AC100" s="11">
        <v>30033795.649999999</v>
      </c>
      <c r="AD100" s="11">
        <v>32180803</v>
      </c>
      <c r="AE100" s="11">
        <v>31269832</v>
      </c>
      <c r="AF100" s="11">
        <v>33085706</v>
      </c>
      <c r="AG100" s="11">
        <v>34949747.221000001</v>
      </c>
      <c r="AH100" s="11">
        <v>37339500</v>
      </c>
      <c r="AI100" s="11">
        <v>36491041</v>
      </c>
      <c r="AJ100" s="11">
        <v>38833481</v>
      </c>
      <c r="AK100" s="11">
        <v>41052032.490999997</v>
      </c>
      <c r="AL100" s="11">
        <v>43827890</v>
      </c>
      <c r="AM100" s="11">
        <v>42585952</v>
      </c>
      <c r="AN100" s="11">
        <v>48566393</v>
      </c>
      <c r="AO100" s="11">
        <v>50890234.030000001</v>
      </c>
      <c r="AP100" s="11">
        <v>53543876</v>
      </c>
      <c r="AQ100" s="11">
        <v>50196250</v>
      </c>
      <c r="AR100" s="11">
        <v>52853062</v>
      </c>
      <c r="AS100" s="11">
        <v>55007135.399999999</v>
      </c>
      <c r="AT100" s="11">
        <v>57694278</v>
      </c>
      <c r="AU100" s="11">
        <v>55009407</v>
      </c>
      <c r="AV100" s="11">
        <v>57760336</v>
      </c>
      <c r="AW100" s="11">
        <v>61457082.399999999</v>
      </c>
      <c r="AX100" s="11">
        <v>57362666</v>
      </c>
      <c r="AY100" s="11">
        <v>54253194</v>
      </c>
      <c r="AZ100" s="16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</row>
    <row r="101" spans="1:71" ht="16.5" customHeight="1" x14ac:dyDescent="0.25">
      <c r="A101" s="11" t="s">
        <v>1123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1">
        <v>0</v>
      </c>
      <c r="AW101" s="11">
        <v>0</v>
      </c>
      <c r="AX101" s="11">
        <v>761216</v>
      </c>
      <c r="AY101" s="11">
        <v>761216</v>
      </c>
      <c r="AZ101" s="16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</row>
    <row r="102" spans="1:71" ht="16.5" customHeight="1" x14ac:dyDescent="0.25">
      <c r="A102" s="11" t="s">
        <v>1124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17150000</v>
      </c>
      <c r="AY102" s="11">
        <v>17150000</v>
      </c>
      <c r="AZ102" s="16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</row>
    <row r="103" spans="1:71" ht="16.5" customHeight="1" x14ac:dyDescent="0.25">
      <c r="A103" s="11" t="s">
        <v>1125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v>761216</v>
      </c>
      <c r="AY103" s="11">
        <v>761216</v>
      </c>
      <c r="AZ103" s="16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</row>
    <row r="104" spans="1:71" ht="16.5" customHeight="1" x14ac:dyDescent="0.25">
      <c r="A104" s="11" t="s">
        <v>840</v>
      </c>
      <c r="B104" s="11">
        <v>1717</v>
      </c>
      <c r="C104" s="11">
        <v>3379</v>
      </c>
      <c r="D104" s="11">
        <v>2437</v>
      </c>
      <c r="E104" s="11">
        <v>5319</v>
      </c>
      <c r="F104" s="11">
        <v>6598</v>
      </c>
      <c r="G104" s="11">
        <v>4962</v>
      </c>
      <c r="H104" s="11">
        <v>1394</v>
      </c>
      <c r="I104" s="11">
        <v>-52825</v>
      </c>
      <c r="J104" s="11">
        <v>-52373</v>
      </c>
      <c r="K104" s="11">
        <v>-52100</v>
      </c>
      <c r="L104" s="11">
        <v>-51479</v>
      </c>
      <c r="M104" s="11">
        <v>-51119</v>
      </c>
      <c r="N104" s="11">
        <v>-50242</v>
      </c>
      <c r="O104" s="11">
        <v>-48318</v>
      </c>
      <c r="P104" s="11">
        <v>-52299</v>
      </c>
      <c r="Q104" s="11">
        <v>-51785.46</v>
      </c>
      <c r="R104" s="11">
        <v>-53866</v>
      </c>
      <c r="S104" s="11">
        <v>-54618</v>
      </c>
      <c r="T104" s="11">
        <v>-52061</v>
      </c>
      <c r="U104" s="11">
        <v>-45677.190999999999</v>
      </c>
      <c r="V104" s="11">
        <v>-58472</v>
      </c>
      <c r="W104" s="11">
        <v>-43306</v>
      </c>
      <c r="X104" s="11">
        <v>-42753</v>
      </c>
      <c r="Y104" s="11">
        <v>-43736.017</v>
      </c>
      <c r="Z104" s="11">
        <v>-41727</v>
      </c>
      <c r="AA104" s="11">
        <v>-41107</v>
      </c>
      <c r="AB104" s="11">
        <v>-40389</v>
      </c>
      <c r="AC104" s="11">
        <v>-40044.89</v>
      </c>
      <c r="AD104" s="11">
        <v>-39024</v>
      </c>
      <c r="AE104" s="11">
        <v>-39996</v>
      </c>
      <c r="AF104" s="11">
        <v>-41338</v>
      </c>
      <c r="AG104" s="11">
        <v>-40111.531999999999</v>
      </c>
      <c r="AH104" s="11">
        <v>-36077</v>
      </c>
      <c r="AI104" s="11">
        <v>-39111</v>
      </c>
      <c r="AJ104" s="11">
        <v>-39026</v>
      </c>
      <c r="AK104" s="11">
        <v>-41943.21</v>
      </c>
      <c r="AL104" s="11">
        <v>-45054</v>
      </c>
      <c r="AM104" s="11">
        <v>-44730</v>
      </c>
      <c r="AN104" s="11">
        <v>-44134</v>
      </c>
      <c r="AO104" s="11">
        <v>-116168.92</v>
      </c>
      <c r="AP104" s="11">
        <v>-57047</v>
      </c>
      <c r="AQ104" s="11">
        <v>102205</v>
      </c>
      <c r="AR104" s="11">
        <v>104910</v>
      </c>
      <c r="AS104" s="11">
        <v>-308073.73</v>
      </c>
      <c r="AT104" s="11">
        <v>-134799</v>
      </c>
      <c r="AU104" s="11">
        <v>-341374</v>
      </c>
      <c r="AV104" s="11">
        <v>-326207</v>
      </c>
      <c r="AW104" s="11">
        <v>-355632.16899999999</v>
      </c>
      <c r="AX104" s="11">
        <v>-695119</v>
      </c>
      <c r="AY104" s="11">
        <v>-603987</v>
      </c>
      <c r="AZ104" s="16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</row>
    <row r="105" spans="1:71" ht="16.5" customHeight="1" x14ac:dyDescent="0.25">
      <c r="A105" s="11" t="s">
        <v>841</v>
      </c>
      <c r="B105" s="11">
        <v>1717</v>
      </c>
      <c r="C105" s="11">
        <v>3379</v>
      </c>
      <c r="D105" s="11">
        <v>2437</v>
      </c>
      <c r="E105" s="11">
        <v>5319</v>
      </c>
      <c r="F105" s="11">
        <v>6598</v>
      </c>
      <c r="G105" s="11">
        <v>4962</v>
      </c>
      <c r="H105" s="11">
        <v>1394</v>
      </c>
      <c r="I105" s="11">
        <v>-52825</v>
      </c>
      <c r="J105" s="11">
        <v>-52373</v>
      </c>
      <c r="K105" s="11">
        <v>-52100</v>
      </c>
      <c r="L105" s="11">
        <v>-51479</v>
      </c>
      <c r="M105" s="11">
        <v>-51121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1">
        <v>0</v>
      </c>
      <c r="AW105" s="11">
        <v>0</v>
      </c>
      <c r="AX105" s="11">
        <v>0</v>
      </c>
      <c r="AY105" s="11">
        <v>0</v>
      </c>
      <c r="AZ105" s="16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</row>
    <row r="106" spans="1:71" ht="16.5" customHeight="1" x14ac:dyDescent="0.25">
      <c r="A106" s="11" t="s">
        <v>1126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4962</v>
      </c>
      <c r="H106" s="11">
        <v>1394</v>
      </c>
      <c r="I106" s="11">
        <v>1547</v>
      </c>
      <c r="J106" s="11">
        <v>1999</v>
      </c>
      <c r="K106" s="11">
        <v>2272</v>
      </c>
      <c r="L106" s="11">
        <v>2893</v>
      </c>
      <c r="M106" s="11">
        <v>3251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11">
        <v>0</v>
      </c>
      <c r="AZ106" s="16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</row>
    <row r="107" spans="1:71" ht="16.5" customHeight="1" x14ac:dyDescent="0.25">
      <c r="A107" s="11" t="s">
        <v>1127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-54372</v>
      </c>
      <c r="J107" s="11">
        <v>-54372</v>
      </c>
      <c r="K107" s="11">
        <v>-54372</v>
      </c>
      <c r="L107" s="11">
        <v>-54372</v>
      </c>
      <c r="M107" s="11">
        <v>-54372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  <c r="AU107" s="11">
        <v>0</v>
      </c>
      <c r="AV107" s="11">
        <v>0</v>
      </c>
      <c r="AW107" s="11">
        <v>0</v>
      </c>
      <c r="AX107" s="11">
        <v>0</v>
      </c>
      <c r="AY107" s="11">
        <v>0</v>
      </c>
      <c r="AZ107" s="16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</row>
    <row r="108" spans="1:71" ht="16.5" customHeight="1" x14ac:dyDescent="0.25">
      <c r="A108" s="11" t="s">
        <v>842</v>
      </c>
      <c r="B108" s="11">
        <v>1717</v>
      </c>
      <c r="C108" s="11">
        <v>3379</v>
      </c>
      <c r="D108" s="11">
        <v>2437</v>
      </c>
      <c r="E108" s="11">
        <v>5319</v>
      </c>
      <c r="F108" s="11">
        <v>6598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0</v>
      </c>
      <c r="AY108" s="11">
        <v>0</v>
      </c>
      <c r="AZ108" s="16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</row>
    <row r="109" spans="1:71" ht="16.5" customHeight="1" x14ac:dyDescent="0.25">
      <c r="A109" s="11" t="s">
        <v>1128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2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0</v>
      </c>
      <c r="AV109" s="11">
        <v>0</v>
      </c>
      <c r="AW109" s="11">
        <v>0</v>
      </c>
      <c r="AX109" s="11">
        <v>0</v>
      </c>
      <c r="AY109" s="11">
        <v>0</v>
      </c>
      <c r="AZ109" s="16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</row>
    <row r="110" spans="1:71" ht="16.5" customHeight="1" x14ac:dyDescent="0.25">
      <c r="A110" s="11" t="s">
        <v>843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-50242</v>
      </c>
      <c r="O110" s="11">
        <v>-48318</v>
      </c>
      <c r="P110" s="11">
        <v>-52299</v>
      </c>
      <c r="Q110" s="11">
        <v>-51785.46</v>
      </c>
      <c r="R110" s="11">
        <v>-53866</v>
      </c>
      <c r="S110" s="11">
        <v>-54618</v>
      </c>
      <c r="T110" s="11">
        <v>-52061</v>
      </c>
      <c r="U110" s="11">
        <v>-45677.190999999999</v>
      </c>
      <c r="V110" s="11">
        <v>-58472</v>
      </c>
      <c r="W110" s="11">
        <v>0</v>
      </c>
      <c r="X110" s="11">
        <v>-42753</v>
      </c>
      <c r="Y110" s="11">
        <v>0</v>
      </c>
      <c r="Z110" s="11">
        <v>0</v>
      </c>
      <c r="AA110" s="11">
        <v>0</v>
      </c>
      <c r="AB110" s="11">
        <v>-40389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-41943.21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-134799</v>
      </c>
      <c r="AU110" s="11">
        <v>-341374</v>
      </c>
      <c r="AV110" s="11">
        <v>-326207</v>
      </c>
      <c r="AW110" s="11">
        <v>-355632.16899999999</v>
      </c>
      <c r="AX110" s="11">
        <v>-695119</v>
      </c>
      <c r="AY110" s="11">
        <v>-603987</v>
      </c>
      <c r="AZ110" s="16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</row>
    <row r="111" spans="1:71" ht="16.5" customHeight="1" x14ac:dyDescent="0.25">
      <c r="A111" s="11" t="s">
        <v>844</v>
      </c>
      <c r="B111" s="11">
        <v>13645808</v>
      </c>
      <c r="C111" s="11">
        <v>13447922</v>
      </c>
      <c r="D111" s="11">
        <v>14019515</v>
      </c>
      <c r="E111" s="11">
        <v>14498921</v>
      </c>
      <c r="F111" s="11">
        <v>15103378</v>
      </c>
      <c r="G111" s="11">
        <v>14969730</v>
      </c>
      <c r="H111" s="11">
        <v>15516200</v>
      </c>
      <c r="I111" s="11">
        <v>18673397</v>
      </c>
      <c r="J111" s="11">
        <v>19624686</v>
      </c>
      <c r="K111" s="11">
        <v>18525763</v>
      </c>
      <c r="L111" s="11">
        <v>18696789</v>
      </c>
      <c r="M111" s="11">
        <v>18541937</v>
      </c>
      <c r="N111" s="11">
        <v>19088006</v>
      </c>
      <c r="O111" s="11">
        <v>18910161</v>
      </c>
      <c r="P111" s="11">
        <v>19294780</v>
      </c>
      <c r="Q111" s="11">
        <v>19962786.210000001</v>
      </c>
      <c r="R111" s="11">
        <v>21025219</v>
      </c>
      <c r="S111" s="11">
        <v>21389697</v>
      </c>
      <c r="T111" s="11">
        <v>24235640</v>
      </c>
      <c r="U111" s="11">
        <v>25351430.151000001</v>
      </c>
      <c r="V111" s="11">
        <v>26994468</v>
      </c>
      <c r="W111" s="11">
        <v>32969507</v>
      </c>
      <c r="X111" s="11">
        <v>34429433</v>
      </c>
      <c r="Y111" s="11">
        <v>36178421.005999997</v>
      </c>
      <c r="Z111" s="11">
        <v>37890626</v>
      </c>
      <c r="AA111" s="11">
        <v>37264354</v>
      </c>
      <c r="AB111" s="11">
        <v>39199870</v>
      </c>
      <c r="AC111" s="11">
        <v>41020708.609999999</v>
      </c>
      <c r="AD111" s="11">
        <v>43168737</v>
      </c>
      <c r="AE111" s="11">
        <v>42256794</v>
      </c>
      <c r="AF111" s="11">
        <v>44071326</v>
      </c>
      <c r="AG111" s="11">
        <v>45936593.538999997</v>
      </c>
      <c r="AH111" s="11">
        <v>48330381</v>
      </c>
      <c r="AI111" s="11">
        <v>47478888</v>
      </c>
      <c r="AJ111" s="11">
        <v>49821413</v>
      </c>
      <c r="AK111" s="11">
        <v>52037047.130999997</v>
      </c>
      <c r="AL111" s="11">
        <v>54809794</v>
      </c>
      <c r="AM111" s="11">
        <v>53568180</v>
      </c>
      <c r="AN111" s="11">
        <v>59549217</v>
      </c>
      <c r="AO111" s="11">
        <v>61801022.969999999</v>
      </c>
      <c r="AP111" s="11">
        <v>64513787</v>
      </c>
      <c r="AQ111" s="11">
        <v>61325413</v>
      </c>
      <c r="AR111" s="11">
        <v>63984930</v>
      </c>
      <c r="AS111" s="11">
        <v>65726019.520000003</v>
      </c>
      <c r="AT111" s="11">
        <v>68586437</v>
      </c>
      <c r="AU111" s="11">
        <v>65694991</v>
      </c>
      <c r="AV111" s="11">
        <v>68461087</v>
      </c>
      <c r="AW111" s="11">
        <v>72128408.081</v>
      </c>
      <c r="AX111" s="11">
        <v>66933289</v>
      </c>
      <c r="AY111" s="11">
        <v>63914949</v>
      </c>
      <c r="AZ111" s="16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</row>
    <row r="112" spans="1:71" ht="16.5" customHeight="1" x14ac:dyDescent="0.25">
      <c r="A112" s="11" t="s">
        <v>1129</v>
      </c>
      <c r="B112" s="11">
        <v>705278</v>
      </c>
      <c r="C112" s="11">
        <v>694111</v>
      </c>
      <c r="D112" s="11">
        <v>682804</v>
      </c>
      <c r="E112" s="11">
        <v>674402</v>
      </c>
      <c r="F112" s="11">
        <v>670652</v>
      </c>
      <c r="G112" s="11">
        <v>60823</v>
      </c>
      <c r="H112" s="11">
        <v>60084</v>
      </c>
      <c r="I112" s="11">
        <v>334705</v>
      </c>
      <c r="J112" s="11">
        <v>337625</v>
      </c>
      <c r="K112" s="11">
        <v>437550</v>
      </c>
      <c r="L112" s="11">
        <v>439909</v>
      </c>
      <c r="M112" s="11">
        <v>443022</v>
      </c>
      <c r="N112" s="11">
        <v>439446</v>
      </c>
      <c r="O112" s="11">
        <v>436182</v>
      </c>
      <c r="P112" s="11">
        <v>454438</v>
      </c>
      <c r="Q112" s="11">
        <v>485391.09</v>
      </c>
      <c r="R112" s="11">
        <v>497257</v>
      </c>
      <c r="S112" s="11">
        <v>514826</v>
      </c>
      <c r="T112" s="11">
        <v>529153</v>
      </c>
      <c r="U112" s="11">
        <v>548544.09299999999</v>
      </c>
      <c r="V112" s="11">
        <v>573922</v>
      </c>
      <c r="W112" s="11">
        <v>596512</v>
      </c>
      <c r="X112" s="11">
        <v>620131</v>
      </c>
      <c r="Y112" s="11">
        <v>645220.25899999996</v>
      </c>
      <c r="Z112" s="11">
        <v>673352</v>
      </c>
      <c r="AA112" s="11">
        <v>662707</v>
      </c>
      <c r="AB112" s="11">
        <v>693837</v>
      </c>
      <c r="AC112" s="11">
        <v>727212.46</v>
      </c>
      <c r="AD112" s="11">
        <v>782188</v>
      </c>
      <c r="AE112" s="11">
        <v>805561</v>
      </c>
      <c r="AF112" s="11">
        <v>831246</v>
      </c>
      <c r="AG112" s="11">
        <v>864523.25300000003</v>
      </c>
      <c r="AH112" s="11">
        <v>890145</v>
      </c>
      <c r="AI112" s="11">
        <v>914036</v>
      </c>
      <c r="AJ112" s="11">
        <v>940510</v>
      </c>
      <c r="AK112" s="11">
        <v>967754.43500000006</v>
      </c>
      <c r="AL112" s="11">
        <v>997219</v>
      </c>
      <c r="AM112" s="11">
        <v>1091379</v>
      </c>
      <c r="AN112" s="11">
        <v>1192094</v>
      </c>
      <c r="AO112" s="11">
        <v>2078763.82</v>
      </c>
      <c r="AP112" s="11">
        <v>2280663</v>
      </c>
      <c r="AQ112" s="11">
        <v>2586740</v>
      </c>
      <c r="AR112" s="11">
        <v>11489469</v>
      </c>
      <c r="AS112" s="11">
        <v>8449717.5199999996</v>
      </c>
      <c r="AT112" s="11">
        <v>8463886</v>
      </c>
      <c r="AU112" s="11">
        <v>8388126</v>
      </c>
      <c r="AV112" s="11">
        <v>8280265</v>
      </c>
      <c r="AW112" s="11">
        <v>8333855.0970000001</v>
      </c>
      <c r="AX112" s="11">
        <v>8358342</v>
      </c>
      <c r="AY112" s="11">
        <v>8326415</v>
      </c>
      <c r="AZ112" s="16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</row>
    <row r="113" spans="1:71" ht="16.5" customHeight="1" x14ac:dyDescent="0.25">
      <c r="A113" s="11" t="s">
        <v>845</v>
      </c>
      <c r="B113" s="11">
        <v>14351086</v>
      </c>
      <c r="C113" s="11">
        <v>14142033</v>
      </c>
      <c r="D113" s="11">
        <v>14702319</v>
      </c>
      <c r="E113" s="11">
        <v>15173323</v>
      </c>
      <c r="F113" s="11">
        <v>15774030</v>
      </c>
      <c r="G113" s="11">
        <v>15030553</v>
      </c>
      <c r="H113" s="11">
        <v>15576284</v>
      </c>
      <c r="I113" s="11">
        <v>19008102</v>
      </c>
      <c r="J113" s="11">
        <v>19962311</v>
      </c>
      <c r="K113" s="11">
        <v>18963313</v>
      </c>
      <c r="L113" s="11">
        <v>19136698</v>
      </c>
      <c r="M113" s="11">
        <v>18984959</v>
      </c>
      <c r="N113" s="11">
        <v>19527452</v>
      </c>
      <c r="O113" s="11">
        <v>19346343</v>
      </c>
      <c r="P113" s="11">
        <v>19749218</v>
      </c>
      <c r="Q113" s="11">
        <v>20448177.300000001</v>
      </c>
      <c r="R113" s="11">
        <v>21522476</v>
      </c>
      <c r="S113" s="11">
        <v>21904523</v>
      </c>
      <c r="T113" s="11">
        <v>24764793</v>
      </c>
      <c r="U113" s="11">
        <v>25899974.243999999</v>
      </c>
      <c r="V113" s="11">
        <v>27568390</v>
      </c>
      <c r="W113" s="11">
        <v>33566019</v>
      </c>
      <c r="X113" s="11">
        <v>35049564</v>
      </c>
      <c r="Y113" s="11">
        <v>36823641.265000001</v>
      </c>
      <c r="Z113" s="11">
        <v>38563978</v>
      </c>
      <c r="AA113" s="11">
        <v>37927061</v>
      </c>
      <c r="AB113" s="11">
        <v>39893707</v>
      </c>
      <c r="AC113" s="11">
        <v>41747921.07</v>
      </c>
      <c r="AD113" s="11">
        <v>43950925</v>
      </c>
      <c r="AE113" s="11">
        <v>43062355</v>
      </c>
      <c r="AF113" s="11">
        <v>44902572</v>
      </c>
      <c r="AG113" s="11">
        <v>46801116.792000003</v>
      </c>
      <c r="AH113" s="11">
        <v>49220526</v>
      </c>
      <c r="AI113" s="11">
        <v>48392924</v>
      </c>
      <c r="AJ113" s="11">
        <v>50761923</v>
      </c>
      <c r="AK113" s="11">
        <v>53004801.566</v>
      </c>
      <c r="AL113" s="11">
        <v>55807013</v>
      </c>
      <c r="AM113" s="11">
        <v>54659559</v>
      </c>
      <c r="AN113" s="11">
        <v>60741311</v>
      </c>
      <c r="AO113" s="11">
        <v>63879786.789999999</v>
      </c>
      <c r="AP113" s="11">
        <v>66794450</v>
      </c>
      <c r="AQ113" s="11">
        <v>63912153</v>
      </c>
      <c r="AR113" s="11">
        <v>75474399</v>
      </c>
      <c r="AS113" s="11">
        <v>74175737.040000007</v>
      </c>
      <c r="AT113" s="11">
        <v>77050323</v>
      </c>
      <c r="AU113" s="11">
        <v>74083117</v>
      </c>
      <c r="AV113" s="11">
        <v>76741352</v>
      </c>
      <c r="AW113" s="11">
        <v>80462263.178000003</v>
      </c>
      <c r="AX113" s="11">
        <v>75291631</v>
      </c>
      <c r="AY113" s="11">
        <v>72241364</v>
      </c>
      <c r="AZ113" s="16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</row>
    <row r="114" spans="1:71" ht="16.5" customHeight="1" x14ac:dyDescent="0.25">
      <c r="A114" s="1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</row>
    <row r="115" spans="1:71" ht="16.5" customHeight="1" x14ac:dyDescent="0.25">
      <c r="A115" s="1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</row>
    <row r="116" spans="1:71" ht="16.5" customHeight="1" x14ac:dyDescent="0.25">
      <c r="A116" s="1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</row>
    <row r="117" spans="1:71" ht="16.5" customHeight="1" x14ac:dyDescent="0.25">
      <c r="A117" s="1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</row>
    <row r="118" spans="1:71" ht="16.5" customHeight="1" x14ac:dyDescent="0.25">
      <c r="A118" s="1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</row>
    <row r="119" spans="1:71" ht="16.5" customHeight="1" x14ac:dyDescent="0.25">
      <c r="A119" s="1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</row>
    <row r="120" spans="1:71" ht="16.5" customHeight="1" x14ac:dyDescent="0.25">
      <c r="A120" s="1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</row>
    <row r="121" spans="1:71" ht="16.5" customHeight="1" x14ac:dyDescent="0.25">
      <c r="A121" s="1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</row>
    <row r="122" spans="1:71" ht="16.5" customHeight="1" x14ac:dyDescent="0.25">
      <c r="A122" s="1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</row>
    <row r="123" spans="1:71" ht="16.5" customHeight="1" x14ac:dyDescent="0.25">
      <c r="A123" s="154" t="s">
        <v>1130</v>
      </c>
      <c r="B123" s="16">
        <f t="shared" ref="B123:AY123" si="0">+B45+B53+B56</f>
        <v>1973193</v>
      </c>
      <c r="C123" s="16">
        <f t="shared" si="0"/>
        <v>4223185</v>
      </c>
      <c r="D123" s="16">
        <f t="shared" si="0"/>
        <v>4873208</v>
      </c>
      <c r="E123" s="16">
        <f t="shared" si="0"/>
        <v>4773849</v>
      </c>
      <c r="F123" s="16">
        <f t="shared" si="0"/>
        <v>4643531</v>
      </c>
      <c r="G123" s="16">
        <f t="shared" si="0"/>
        <v>2752157</v>
      </c>
      <c r="H123" s="16">
        <f t="shared" si="0"/>
        <v>2092190</v>
      </c>
      <c r="I123" s="16">
        <f t="shared" si="0"/>
        <v>2203744</v>
      </c>
      <c r="J123" s="16">
        <f t="shared" si="0"/>
        <v>2565925</v>
      </c>
      <c r="K123" s="16">
        <f t="shared" si="0"/>
        <v>2835848</v>
      </c>
      <c r="L123" s="16">
        <f t="shared" si="0"/>
        <v>4484900</v>
      </c>
      <c r="M123" s="16">
        <f t="shared" si="0"/>
        <v>4507373</v>
      </c>
      <c r="N123" s="16">
        <f t="shared" si="0"/>
        <v>3973395</v>
      </c>
      <c r="O123" s="16">
        <f t="shared" si="0"/>
        <v>7610839</v>
      </c>
      <c r="P123" s="16">
        <f t="shared" si="0"/>
        <v>11410518</v>
      </c>
      <c r="Q123" s="16">
        <f t="shared" si="0"/>
        <v>7409904.3700000001</v>
      </c>
      <c r="R123" s="16">
        <f t="shared" si="0"/>
        <v>6803634</v>
      </c>
      <c r="S123" s="16">
        <f t="shared" si="0"/>
        <v>6960377</v>
      </c>
      <c r="T123" s="16">
        <f t="shared" si="0"/>
        <v>5765670</v>
      </c>
      <c r="U123" s="16">
        <f t="shared" si="0"/>
        <v>6844303.1509999996</v>
      </c>
      <c r="V123" s="16">
        <f t="shared" si="0"/>
        <v>7315362</v>
      </c>
      <c r="W123" s="16">
        <f t="shared" si="0"/>
        <v>5397028</v>
      </c>
      <c r="X123" s="16">
        <f t="shared" si="0"/>
        <v>5681548</v>
      </c>
      <c r="Y123" s="16">
        <f t="shared" si="0"/>
        <v>6057726.9620000003</v>
      </c>
      <c r="Z123" s="16">
        <f t="shared" si="0"/>
        <v>6753908</v>
      </c>
      <c r="AA123" s="16">
        <f t="shared" si="0"/>
        <v>4106194</v>
      </c>
      <c r="AB123" s="16">
        <f t="shared" si="0"/>
        <v>4027752</v>
      </c>
      <c r="AC123" s="16">
        <f t="shared" si="0"/>
        <v>4683109.0599999996</v>
      </c>
      <c r="AD123" s="16">
        <f t="shared" si="0"/>
        <v>4878999</v>
      </c>
      <c r="AE123" s="16">
        <f t="shared" si="0"/>
        <v>12172388</v>
      </c>
      <c r="AF123" s="16">
        <f t="shared" si="0"/>
        <v>7639178</v>
      </c>
      <c r="AG123" s="16">
        <f t="shared" si="0"/>
        <v>5168982</v>
      </c>
      <c r="AH123" s="16">
        <f t="shared" si="0"/>
        <v>7108007</v>
      </c>
      <c r="AI123" s="16">
        <f t="shared" si="0"/>
        <v>6750312</v>
      </c>
      <c r="AJ123" s="16">
        <f t="shared" si="0"/>
        <v>6051186</v>
      </c>
      <c r="AK123" s="16">
        <f t="shared" si="0"/>
        <v>4707620.46</v>
      </c>
      <c r="AL123" s="16">
        <f t="shared" si="0"/>
        <v>2436057</v>
      </c>
      <c r="AM123" s="16">
        <f t="shared" si="0"/>
        <v>7434775</v>
      </c>
      <c r="AN123" s="16">
        <f t="shared" si="0"/>
        <v>8152751</v>
      </c>
      <c r="AO123" s="16">
        <f t="shared" si="0"/>
        <v>2288306.23</v>
      </c>
      <c r="AP123" s="16">
        <f t="shared" si="0"/>
        <v>2247750</v>
      </c>
      <c r="AQ123" s="16">
        <f t="shared" si="0"/>
        <v>5648055</v>
      </c>
      <c r="AR123" s="16">
        <f t="shared" si="0"/>
        <v>12097503</v>
      </c>
      <c r="AS123" s="16">
        <f t="shared" si="0"/>
        <v>10966060.57</v>
      </c>
      <c r="AT123" s="16">
        <f t="shared" si="0"/>
        <v>10254176</v>
      </c>
      <c r="AU123" s="16">
        <f t="shared" si="0"/>
        <v>12214884</v>
      </c>
      <c r="AV123" s="16">
        <f t="shared" si="0"/>
        <v>9773956</v>
      </c>
      <c r="AW123" s="16">
        <f t="shared" si="0"/>
        <v>8864964.5030000005</v>
      </c>
      <c r="AX123" s="16">
        <f t="shared" si="0"/>
        <v>18455622</v>
      </c>
      <c r="AY123" s="16">
        <f t="shared" si="0"/>
        <v>19650103</v>
      </c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</row>
    <row r="124" spans="1:71" ht="16.5" customHeight="1" x14ac:dyDescent="0.25">
      <c r="A124" s="154" t="s">
        <v>1131</v>
      </c>
      <c r="B124" s="16">
        <f t="shared" ref="B124:AY124" si="1">B71</f>
        <v>9819971</v>
      </c>
      <c r="C124" s="16">
        <f t="shared" si="1"/>
        <v>8084896</v>
      </c>
      <c r="D124" s="16">
        <f t="shared" si="1"/>
        <v>9379791</v>
      </c>
      <c r="E124" s="16">
        <f t="shared" si="1"/>
        <v>11836274</v>
      </c>
      <c r="F124" s="16">
        <f t="shared" si="1"/>
        <v>12618405</v>
      </c>
      <c r="G124" s="16">
        <f t="shared" si="1"/>
        <v>17132038</v>
      </c>
      <c r="H124" s="16">
        <f t="shared" si="1"/>
        <v>19197478</v>
      </c>
      <c r="I124" s="16">
        <f t="shared" si="1"/>
        <v>15730371</v>
      </c>
      <c r="J124" s="16">
        <f t="shared" si="1"/>
        <v>15401473</v>
      </c>
      <c r="K124" s="16">
        <f t="shared" si="1"/>
        <v>15822640</v>
      </c>
      <c r="L124" s="16">
        <f t="shared" si="1"/>
        <v>14848505</v>
      </c>
      <c r="M124" s="16">
        <f t="shared" si="1"/>
        <v>15433266</v>
      </c>
      <c r="N124" s="16">
        <f t="shared" si="1"/>
        <v>16731786</v>
      </c>
      <c r="O124" s="16">
        <f t="shared" si="1"/>
        <v>14261015</v>
      </c>
      <c r="P124" s="16">
        <f t="shared" si="1"/>
        <v>14599889</v>
      </c>
      <c r="Q124" s="16">
        <f t="shared" si="1"/>
        <v>18484056.449999999</v>
      </c>
      <c r="R124" s="16">
        <f t="shared" si="1"/>
        <v>19692880</v>
      </c>
      <c r="S124" s="16">
        <f t="shared" si="1"/>
        <v>20132518</v>
      </c>
      <c r="T124" s="16">
        <f t="shared" si="1"/>
        <v>20949778</v>
      </c>
      <c r="U124" s="16">
        <f t="shared" si="1"/>
        <v>18943698</v>
      </c>
      <c r="V124" s="16">
        <f t="shared" si="1"/>
        <v>18377248</v>
      </c>
      <c r="W124" s="16">
        <f t="shared" si="1"/>
        <v>16235998</v>
      </c>
      <c r="X124" s="16">
        <f t="shared" si="1"/>
        <v>14779517</v>
      </c>
      <c r="Y124" s="16">
        <f t="shared" si="1"/>
        <v>13788036.68</v>
      </c>
      <c r="Z124" s="16">
        <f t="shared" si="1"/>
        <v>13037556</v>
      </c>
      <c r="AA124" s="16">
        <f t="shared" si="1"/>
        <v>12212451</v>
      </c>
      <c r="AB124" s="16">
        <f t="shared" si="1"/>
        <v>11510595</v>
      </c>
      <c r="AC124" s="16">
        <f t="shared" si="1"/>
        <v>11339939.68</v>
      </c>
      <c r="AD124" s="16">
        <f t="shared" si="1"/>
        <v>10333754</v>
      </c>
      <c r="AE124" s="16">
        <f t="shared" si="1"/>
        <v>11177569</v>
      </c>
      <c r="AF124" s="16">
        <f t="shared" si="1"/>
        <v>15313173</v>
      </c>
      <c r="AG124" s="16">
        <f t="shared" si="1"/>
        <v>17454287.68</v>
      </c>
      <c r="AH124" s="16">
        <f t="shared" si="1"/>
        <v>14459067</v>
      </c>
      <c r="AI124" s="16">
        <f t="shared" si="1"/>
        <v>13910567</v>
      </c>
      <c r="AJ124" s="16">
        <f t="shared" si="1"/>
        <v>13595287</v>
      </c>
      <c r="AK124" s="16">
        <f t="shared" si="1"/>
        <v>13496667.220000001</v>
      </c>
      <c r="AL124" s="16">
        <f t="shared" si="1"/>
        <v>12523010</v>
      </c>
      <c r="AM124" s="16">
        <f t="shared" si="1"/>
        <v>11889830</v>
      </c>
      <c r="AN124" s="16">
        <f t="shared" si="1"/>
        <v>9828850</v>
      </c>
      <c r="AO124" s="16">
        <f t="shared" si="1"/>
        <v>7255200</v>
      </c>
      <c r="AP124" s="16">
        <f t="shared" si="1"/>
        <v>7171800</v>
      </c>
      <c r="AQ124" s="16">
        <f t="shared" si="1"/>
        <v>7088400</v>
      </c>
      <c r="AR124" s="16">
        <f t="shared" si="1"/>
        <v>16825562</v>
      </c>
      <c r="AS124" s="16">
        <f t="shared" si="1"/>
        <v>19522147.449999999</v>
      </c>
      <c r="AT124" s="16">
        <f t="shared" si="1"/>
        <v>19652136</v>
      </c>
      <c r="AU124" s="16">
        <f t="shared" si="1"/>
        <v>25452421</v>
      </c>
      <c r="AV124" s="16">
        <f t="shared" si="1"/>
        <v>27161275</v>
      </c>
      <c r="AW124" s="16">
        <f t="shared" si="1"/>
        <v>25163538.800999999</v>
      </c>
      <c r="AX124" s="16">
        <f t="shared" si="1"/>
        <v>70664662</v>
      </c>
      <c r="AY124" s="16">
        <f t="shared" si="1"/>
        <v>70443081</v>
      </c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</row>
    <row r="125" spans="1:71" ht="16.5" customHeight="1" x14ac:dyDescent="0.25">
      <c r="A125" s="154" t="s">
        <v>1132</v>
      </c>
      <c r="B125" s="16">
        <f t="shared" ref="B125:AY125" si="2">SUM(B123:B124)</f>
        <v>11793164</v>
      </c>
      <c r="C125" s="16">
        <f t="shared" si="2"/>
        <v>12308081</v>
      </c>
      <c r="D125" s="16">
        <f t="shared" si="2"/>
        <v>14252999</v>
      </c>
      <c r="E125" s="16">
        <f t="shared" si="2"/>
        <v>16610123</v>
      </c>
      <c r="F125" s="16">
        <f t="shared" si="2"/>
        <v>17261936</v>
      </c>
      <c r="G125" s="16">
        <f t="shared" si="2"/>
        <v>19884195</v>
      </c>
      <c r="H125" s="16">
        <f t="shared" si="2"/>
        <v>21289668</v>
      </c>
      <c r="I125" s="16">
        <f t="shared" si="2"/>
        <v>17934115</v>
      </c>
      <c r="J125" s="16">
        <f t="shared" si="2"/>
        <v>17967398</v>
      </c>
      <c r="K125" s="16">
        <f t="shared" si="2"/>
        <v>18658488</v>
      </c>
      <c r="L125" s="16">
        <f t="shared" si="2"/>
        <v>19333405</v>
      </c>
      <c r="M125" s="16">
        <f t="shared" si="2"/>
        <v>19940639</v>
      </c>
      <c r="N125" s="16">
        <f t="shared" si="2"/>
        <v>20705181</v>
      </c>
      <c r="O125" s="16">
        <f t="shared" si="2"/>
        <v>21871854</v>
      </c>
      <c r="P125" s="16">
        <f t="shared" si="2"/>
        <v>26010407</v>
      </c>
      <c r="Q125" s="16">
        <f t="shared" si="2"/>
        <v>25893960.82</v>
      </c>
      <c r="R125" s="16">
        <f t="shared" si="2"/>
        <v>26496514</v>
      </c>
      <c r="S125" s="16">
        <f t="shared" si="2"/>
        <v>27092895</v>
      </c>
      <c r="T125" s="16">
        <f t="shared" si="2"/>
        <v>26715448</v>
      </c>
      <c r="U125" s="16">
        <f t="shared" si="2"/>
        <v>25788001.151000001</v>
      </c>
      <c r="V125" s="16">
        <f t="shared" si="2"/>
        <v>25692610</v>
      </c>
      <c r="W125" s="16">
        <f t="shared" si="2"/>
        <v>21633026</v>
      </c>
      <c r="X125" s="16">
        <f t="shared" si="2"/>
        <v>20461065</v>
      </c>
      <c r="Y125" s="16">
        <f t="shared" si="2"/>
        <v>19845763.642000001</v>
      </c>
      <c r="Z125" s="16">
        <f t="shared" si="2"/>
        <v>19791464</v>
      </c>
      <c r="AA125" s="16">
        <f t="shared" si="2"/>
        <v>16318645</v>
      </c>
      <c r="AB125" s="16">
        <f t="shared" si="2"/>
        <v>15538347</v>
      </c>
      <c r="AC125" s="16">
        <f t="shared" si="2"/>
        <v>16023048.739999998</v>
      </c>
      <c r="AD125" s="16">
        <f t="shared" si="2"/>
        <v>15212753</v>
      </c>
      <c r="AE125" s="16">
        <f t="shared" si="2"/>
        <v>23349957</v>
      </c>
      <c r="AF125" s="16">
        <f t="shared" si="2"/>
        <v>22952351</v>
      </c>
      <c r="AG125" s="16">
        <f t="shared" si="2"/>
        <v>22623269.68</v>
      </c>
      <c r="AH125" s="16">
        <f t="shared" si="2"/>
        <v>21567074</v>
      </c>
      <c r="AI125" s="16">
        <f t="shared" si="2"/>
        <v>20660879</v>
      </c>
      <c r="AJ125" s="16">
        <f t="shared" si="2"/>
        <v>19646473</v>
      </c>
      <c r="AK125" s="16">
        <f t="shared" si="2"/>
        <v>18204287.68</v>
      </c>
      <c r="AL125" s="16">
        <f t="shared" si="2"/>
        <v>14959067</v>
      </c>
      <c r="AM125" s="16">
        <f t="shared" si="2"/>
        <v>19324605</v>
      </c>
      <c r="AN125" s="16">
        <f t="shared" si="2"/>
        <v>17981601</v>
      </c>
      <c r="AO125" s="16">
        <f t="shared" si="2"/>
        <v>9543506.2300000004</v>
      </c>
      <c r="AP125" s="16">
        <f t="shared" si="2"/>
        <v>9419550</v>
      </c>
      <c r="AQ125" s="16">
        <f t="shared" si="2"/>
        <v>12736455</v>
      </c>
      <c r="AR125" s="16">
        <f t="shared" si="2"/>
        <v>28923065</v>
      </c>
      <c r="AS125" s="16">
        <f t="shared" si="2"/>
        <v>30488208.02</v>
      </c>
      <c r="AT125" s="16">
        <f t="shared" si="2"/>
        <v>29906312</v>
      </c>
      <c r="AU125" s="16">
        <f t="shared" si="2"/>
        <v>37667305</v>
      </c>
      <c r="AV125" s="16">
        <f t="shared" si="2"/>
        <v>36935231</v>
      </c>
      <c r="AW125" s="16">
        <f t="shared" si="2"/>
        <v>34028503.303999998</v>
      </c>
      <c r="AX125" s="16">
        <f t="shared" si="2"/>
        <v>89120284</v>
      </c>
      <c r="AY125" s="16">
        <f t="shared" si="2"/>
        <v>90093184</v>
      </c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</row>
    <row r="126" spans="1:71" ht="16.5" customHeight="1" x14ac:dyDescent="0.25">
      <c r="A126" s="1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</row>
    <row r="127" spans="1:71" ht="16.5" customHeight="1" x14ac:dyDescent="0.25">
      <c r="A127" s="17" t="s">
        <v>846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</row>
    <row r="128" spans="1:71" ht="16.5" customHeight="1" x14ac:dyDescent="0.25">
      <c r="A128" s="11" t="s">
        <v>739</v>
      </c>
      <c r="B128" s="11" t="s">
        <v>740</v>
      </c>
      <c r="C128" s="11" t="s">
        <v>741</v>
      </c>
      <c r="D128" s="11" t="s">
        <v>742</v>
      </c>
      <c r="E128" s="11" t="s">
        <v>847</v>
      </c>
      <c r="F128" s="11" t="s">
        <v>744</v>
      </c>
      <c r="G128" s="11" t="s">
        <v>745</v>
      </c>
      <c r="H128" s="11" t="s">
        <v>746</v>
      </c>
      <c r="I128" s="11" t="s">
        <v>848</v>
      </c>
      <c r="J128" s="11" t="s">
        <v>748</v>
      </c>
      <c r="K128" s="11" t="s">
        <v>749</v>
      </c>
      <c r="L128" s="11" t="s">
        <v>750</v>
      </c>
      <c r="M128" s="11" t="s">
        <v>849</v>
      </c>
      <c r="N128" s="11" t="s">
        <v>752</v>
      </c>
      <c r="O128" s="11" t="s">
        <v>753</v>
      </c>
      <c r="P128" s="11" t="s">
        <v>754</v>
      </c>
      <c r="Q128" s="11" t="s">
        <v>850</v>
      </c>
      <c r="R128" s="11" t="s">
        <v>756</v>
      </c>
      <c r="S128" s="11" t="s">
        <v>757</v>
      </c>
      <c r="T128" s="11" t="s">
        <v>758</v>
      </c>
      <c r="U128" s="11" t="s">
        <v>851</v>
      </c>
      <c r="V128" s="11" t="s">
        <v>760</v>
      </c>
      <c r="W128" s="11" t="s">
        <v>761</v>
      </c>
      <c r="X128" s="11" t="s">
        <v>762</v>
      </c>
      <c r="Y128" s="11" t="s">
        <v>852</v>
      </c>
      <c r="Z128" s="11" t="s">
        <v>764</v>
      </c>
      <c r="AA128" s="11" t="s">
        <v>765</v>
      </c>
      <c r="AB128" s="11" t="s">
        <v>766</v>
      </c>
      <c r="AC128" s="11" t="s">
        <v>853</v>
      </c>
      <c r="AD128" s="11" t="s">
        <v>768</v>
      </c>
      <c r="AE128" s="11" t="s">
        <v>769</v>
      </c>
      <c r="AF128" s="11" t="s">
        <v>770</v>
      </c>
      <c r="AG128" s="11" t="s">
        <v>854</v>
      </c>
      <c r="AH128" s="11" t="s">
        <v>772</v>
      </c>
      <c r="AI128" s="11" t="s">
        <v>773</v>
      </c>
      <c r="AJ128" s="11" t="s">
        <v>774</v>
      </c>
      <c r="AK128" s="11" t="s">
        <v>855</v>
      </c>
      <c r="AL128" s="11" t="s">
        <v>776</v>
      </c>
      <c r="AM128" s="11" t="s">
        <v>777</v>
      </c>
      <c r="AN128" s="11" t="s">
        <v>778</v>
      </c>
      <c r="AO128" s="11" t="s">
        <v>856</v>
      </c>
      <c r="AP128" s="11" t="s">
        <v>780</v>
      </c>
      <c r="AQ128" s="11" t="s">
        <v>781</v>
      </c>
      <c r="AR128" s="11" t="s">
        <v>782</v>
      </c>
      <c r="AS128" s="11" t="s">
        <v>857</v>
      </c>
      <c r="AT128" s="11" t="s">
        <v>784</v>
      </c>
      <c r="AU128" s="11" t="s">
        <v>785</v>
      </c>
      <c r="AV128" s="11" t="s">
        <v>786</v>
      </c>
      <c r="AW128" s="11" t="s">
        <v>858</v>
      </c>
      <c r="AX128" s="11" t="s">
        <v>788</v>
      </c>
      <c r="AY128" s="11" t="s">
        <v>789</v>
      </c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5"/>
      <c r="BR128" s="15"/>
      <c r="BS128" s="15"/>
    </row>
    <row r="129" spans="1:71" ht="16.5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</row>
    <row r="130" spans="1:71" ht="16.5" customHeight="1" x14ac:dyDescent="0.25">
      <c r="A130" s="11" t="s">
        <v>1133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</row>
    <row r="131" spans="1:71" ht="16.5" customHeight="1" x14ac:dyDescent="0.25">
      <c r="A131" s="11" t="s">
        <v>1134</v>
      </c>
      <c r="B131" s="11">
        <v>2090679</v>
      </c>
      <c r="C131" s="11">
        <v>2131988</v>
      </c>
      <c r="D131" s="11">
        <v>2160289</v>
      </c>
      <c r="E131" s="11">
        <v>2215675</v>
      </c>
      <c r="F131" s="11">
        <v>2598061</v>
      </c>
      <c r="G131" s="11">
        <v>2751841</v>
      </c>
      <c r="H131" s="11">
        <v>2782924</v>
      </c>
      <c r="I131" s="11">
        <v>2801431</v>
      </c>
      <c r="J131" s="11">
        <v>2907018</v>
      </c>
      <c r="K131" s="11">
        <v>2341145</v>
      </c>
      <c r="L131" s="11">
        <v>2415713</v>
      </c>
      <c r="M131" s="11">
        <v>2866026</v>
      </c>
      <c r="N131" s="11">
        <v>2895837</v>
      </c>
      <c r="O131" s="11">
        <v>2767752</v>
      </c>
      <c r="P131" s="11">
        <v>2959693</v>
      </c>
      <c r="Q131" s="11">
        <v>3327447.19</v>
      </c>
      <c r="R131" s="11">
        <v>3914484</v>
      </c>
      <c r="S131" s="11">
        <v>4134364</v>
      </c>
      <c r="T131" s="11">
        <v>4255250</v>
      </c>
      <c r="U131" s="11">
        <v>4457674.2050000001</v>
      </c>
      <c r="V131" s="11">
        <v>4867410</v>
      </c>
      <c r="W131" s="11">
        <v>4862020</v>
      </c>
      <c r="X131" s="11">
        <v>4864250</v>
      </c>
      <c r="Y131" s="11">
        <v>5319494.8289999999</v>
      </c>
      <c r="Z131" s="11">
        <v>5273489</v>
      </c>
      <c r="AA131" s="11">
        <v>5519711</v>
      </c>
      <c r="AB131" s="11">
        <v>5759614</v>
      </c>
      <c r="AC131" s="11">
        <v>5754727.6900000004</v>
      </c>
      <c r="AD131" s="11">
        <v>5761430</v>
      </c>
      <c r="AE131" s="11">
        <v>5847691</v>
      </c>
      <c r="AF131" s="11">
        <v>6071003</v>
      </c>
      <c r="AG131" s="11">
        <v>6602441.4100000001</v>
      </c>
      <c r="AH131" s="11">
        <v>6803358</v>
      </c>
      <c r="AI131" s="11">
        <v>6800004</v>
      </c>
      <c r="AJ131" s="11">
        <v>6929999</v>
      </c>
      <c r="AK131" s="11">
        <v>7100339.4519999996</v>
      </c>
      <c r="AL131" s="11">
        <v>7205106</v>
      </c>
      <c r="AM131" s="11">
        <v>7167259</v>
      </c>
      <c r="AN131" s="11">
        <v>7102805</v>
      </c>
      <c r="AO131" s="11">
        <v>7309836.2000000002</v>
      </c>
      <c r="AP131" s="11">
        <v>7730439</v>
      </c>
      <c r="AQ131" s="11">
        <v>8878229</v>
      </c>
      <c r="AR131" s="11">
        <v>8645999</v>
      </c>
      <c r="AS131" s="11">
        <v>8632396.3800000008</v>
      </c>
      <c r="AT131" s="11">
        <v>8142286</v>
      </c>
      <c r="AU131" s="11">
        <v>8633825</v>
      </c>
      <c r="AV131" s="11">
        <v>8810543</v>
      </c>
      <c r="AW131" s="11">
        <v>11132737.517000001</v>
      </c>
      <c r="AX131" s="11">
        <v>8199540</v>
      </c>
      <c r="AY131" s="11">
        <v>4279261</v>
      </c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1"/>
      <c r="BR131" s="11"/>
      <c r="BS131" s="11"/>
    </row>
    <row r="132" spans="1:71" ht="16.5" customHeight="1" x14ac:dyDescent="0.25">
      <c r="A132" s="11" t="s">
        <v>1135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180730</v>
      </c>
      <c r="H132" s="11">
        <v>156636</v>
      </c>
      <c r="I132" s="11">
        <v>155032</v>
      </c>
      <c r="J132" s="11">
        <v>135133</v>
      </c>
      <c r="K132" s="11">
        <v>141990</v>
      </c>
      <c r="L132" s="11">
        <v>133537</v>
      </c>
      <c r="M132" s="11">
        <v>139371</v>
      </c>
      <c r="N132" s="11">
        <v>142252</v>
      </c>
      <c r="O132" s="11">
        <v>163242</v>
      </c>
      <c r="P132" s="11">
        <v>149997</v>
      </c>
      <c r="Q132" s="11">
        <v>176564.89</v>
      </c>
      <c r="R132" s="11">
        <v>163751</v>
      </c>
      <c r="S132" s="11">
        <v>179842</v>
      </c>
      <c r="T132" s="11">
        <v>170279</v>
      </c>
      <c r="U132" s="11">
        <v>211306.20199999999</v>
      </c>
      <c r="V132" s="11">
        <v>200018</v>
      </c>
      <c r="W132" s="11">
        <v>222263</v>
      </c>
      <c r="X132" s="11">
        <v>212764</v>
      </c>
      <c r="Y132" s="11">
        <v>246837.89300000001</v>
      </c>
      <c r="Z132" s="11">
        <v>225111</v>
      </c>
      <c r="AA132" s="11">
        <v>253345</v>
      </c>
      <c r="AB132" s="11">
        <v>248901</v>
      </c>
      <c r="AC132" s="11">
        <v>247417.73</v>
      </c>
      <c r="AD132" s="11">
        <v>223202</v>
      </c>
      <c r="AE132" s="11">
        <v>264728</v>
      </c>
      <c r="AF132" s="11">
        <v>273771</v>
      </c>
      <c r="AG132" s="11">
        <v>306011.96100000001</v>
      </c>
      <c r="AH132" s="11">
        <v>313296</v>
      </c>
      <c r="AI132" s="11">
        <v>355341</v>
      </c>
      <c r="AJ132" s="11">
        <v>358850</v>
      </c>
      <c r="AK132" s="11">
        <v>361977.95899999997</v>
      </c>
      <c r="AL132" s="11">
        <v>381718</v>
      </c>
      <c r="AM132" s="11">
        <v>409217</v>
      </c>
      <c r="AN132" s="11">
        <v>406773</v>
      </c>
      <c r="AO132" s="11">
        <v>432888.99</v>
      </c>
      <c r="AP132" s="11">
        <v>429112</v>
      </c>
      <c r="AQ132" s="11">
        <v>445636</v>
      </c>
      <c r="AR132" s="11">
        <v>459356</v>
      </c>
      <c r="AS132" s="11">
        <v>514984.36</v>
      </c>
      <c r="AT132" s="11">
        <v>0</v>
      </c>
      <c r="AU132" s="11">
        <v>0</v>
      </c>
      <c r="AV132" s="11">
        <v>208997</v>
      </c>
      <c r="AW132" s="11">
        <v>0</v>
      </c>
      <c r="AX132" s="11">
        <v>0</v>
      </c>
      <c r="AY132" s="11">
        <v>0</v>
      </c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1"/>
      <c r="BR132" s="11"/>
      <c r="BS132" s="11"/>
    </row>
    <row r="133" spans="1:71" ht="16.5" customHeight="1" x14ac:dyDescent="0.25">
      <c r="A133" s="11" t="s">
        <v>1136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215742</v>
      </c>
      <c r="AQ133" s="11">
        <v>1351381</v>
      </c>
      <c r="AR133" s="11">
        <v>817691</v>
      </c>
      <c r="AS133" s="11">
        <v>376922.09</v>
      </c>
      <c r="AT133" s="11">
        <v>142346</v>
      </c>
      <c r="AU133" s="11">
        <v>484990</v>
      </c>
      <c r="AV133" s="11">
        <v>601789</v>
      </c>
      <c r="AW133" s="11">
        <v>1675111.9720000001</v>
      </c>
      <c r="AX133" s="11">
        <v>350280</v>
      </c>
      <c r="AY133" s="11">
        <v>313227</v>
      </c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1"/>
      <c r="BR133" s="11"/>
      <c r="BS133" s="11"/>
    </row>
    <row r="134" spans="1:71" ht="16.5" customHeight="1" x14ac:dyDescent="0.25">
      <c r="A134" s="11" t="s">
        <v>1137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2571111</v>
      </c>
      <c r="H134" s="11">
        <v>2626288</v>
      </c>
      <c r="I134" s="11">
        <v>2646398</v>
      </c>
      <c r="J134" s="11">
        <v>2771885</v>
      </c>
      <c r="K134" s="11">
        <v>2199155</v>
      </c>
      <c r="L134" s="11">
        <v>2282176</v>
      </c>
      <c r="M134" s="11">
        <v>2726655</v>
      </c>
      <c r="N134" s="11">
        <v>2753585</v>
      </c>
      <c r="O134" s="11">
        <v>2604510</v>
      </c>
      <c r="P134" s="11">
        <v>2809696</v>
      </c>
      <c r="Q134" s="11">
        <v>3150882.31</v>
      </c>
      <c r="R134" s="11">
        <v>3750733</v>
      </c>
      <c r="S134" s="11">
        <v>3954522</v>
      </c>
      <c r="T134" s="11">
        <v>4084971</v>
      </c>
      <c r="U134" s="11">
        <v>4246368.0029999996</v>
      </c>
      <c r="V134" s="11">
        <v>4667392</v>
      </c>
      <c r="W134" s="11">
        <v>4639757</v>
      </c>
      <c r="X134" s="11">
        <v>4651486</v>
      </c>
      <c r="Y134" s="11">
        <v>5072656.9359999998</v>
      </c>
      <c r="Z134" s="11">
        <v>5048378</v>
      </c>
      <c r="AA134" s="11">
        <v>5266366</v>
      </c>
      <c r="AB134" s="11">
        <v>5510713</v>
      </c>
      <c r="AC134" s="11">
        <v>5507309.96</v>
      </c>
      <c r="AD134" s="11">
        <v>5538228</v>
      </c>
      <c r="AE134" s="11">
        <v>5582963</v>
      </c>
      <c r="AF134" s="11">
        <v>5797232</v>
      </c>
      <c r="AG134" s="11">
        <v>6296429.449</v>
      </c>
      <c r="AH134" s="11">
        <v>6490062</v>
      </c>
      <c r="AI134" s="11">
        <v>6444663</v>
      </c>
      <c r="AJ134" s="11">
        <v>6571149</v>
      </c>
      <c r="AK134" s="11">
        <v>6738361.4929999998</v>
      </c>
      <c r="AL134" s="11">
        <v>6823388</v>
      </c>
      <c r="AM134" s="11">
        <v>6758042</v>
      </c>
      <c r="AN134" s="11">
        <v>6696032</v>
      </c>
      <c r="AO134" s="11">
        <v>6876947.2000000002</v>
      </c>
      <c r="AP134" s="11">
        <v>7085585</v>
      </c>
      <c r="AQ134" s="11">
        <v>7081212</v>
      </c>
      <c r="AR134" s="11">
        <v>7368952</v>
      </c>
      <c r="AS134" s="11">
        <v>7740489.9299999997</v>
      </c>
      <c r="AT134" s="11">
        <v>7999940</v>
      </c>
      <c r="AU134" s="11">
        <v>8148835</v>
      </c>
      <c r="AV134" s="11">
        <v>7999757</v>
      </c>
      <c r="AW134" s="11">
        <v>10090627.545</v>
      </c>
      <c r="AX134" s="11">
        <v>7849260</v>
      </c>
      <c r="AY134" s="11">
        <v>3966034</v>
      </c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1"/>
      <c r="BR134" s="11"/>
      <c r="BS134" s="11"/>
    </row>
    <row r="135" spans="1:71" ht="16.5" customHeight="1" x14ac:dyDescent="0.25">
      <c r="A135" s="11" t="s">
        <v>1138</v>
      </c>
      <c r="B135" s="11">
        <v>168564</v>
      </c>
      <c r="C135" s="11">
        <v>179666</v>
      </c>
      <c r="D135" s="11">
        <v>264167</v>
      </c>
      <c r="E135" s="11">
        <v>266313</v>
      </c>
      <c r="F135" s="11">
        <v>201611</v>
      </c>
      <c r="G135" s="11">
        <v>256279</v>
      </c>
      <c r="H135" s="11">
        <v>152585</v>
      </c>
      <c r="I135" s="11">
        <v>4224897</v>
      </c>
      <c r="J135" s="11">
        <v>566996</v>
      </c>
      <c r="K135" s="11">
        <v>156027</v>
      </c>
      <c r="L135" s="11">
        <v>190997</v>
      </c>
      <c r="M135" s="11">
        <v>428657</v>
      </c>
      <c r="N135" s="11">
        <v>229844</v>
      </c>
      <c r="O135" s="11">
        <v>183344</v>
      </c>
      <c r="P135" s="11">
        <v>206380</v>
      </c>
      <c r="Q135" s="11">
        <v>430266.36</v>
      </c>
      <c r="R135" s="11">
        <v>260190</v>
      </c>
      <c r="S135" s="11">
        <v>315415</v>
      </c>
      <c r="T135" s="11">
        <v>1859514</v>
      </c>
      <c r="U135" s="11">
        <v>344071.34</v>
      </c>
      <c r="V135" s="11">
        <v>365198</v>
      </c>
      <c r="W135" s="11">
        <v>288743</v>
      </c>
      <c r="X135" s="11">
        <v>279620</v>
      </c>
      <c r="Y135" s="11">
        <v>862286.39</v>
      </c>
      <c r="Z135" s="11">
        <v>366088</v>
      </c>
      <c r="AA135" s="11">
        <v>503033</v>
      </c>
      <c r="AB135" s="11">
        <v>311985</v>
      </c>
      <c r="AC135" s="11">
        <v>464197.9</v>
      </c>
      <c r="AD135" s="11">
        <v>466493</v>
      </c>
      <c r="AE135" s="11">
        <v>300005</v>
      </c>
      <c r="AF135" s="11">
        <v>306658</v>
      </c>
      <c r="AG135" s="11">
        <v>516127.337</v>
      </c>
      <c r="AH135" s="11">
        <v>431955</v>
      </c>
      <c r="AI135" s="11">
        <v>408018</v>
      </c>
      <c r="AJ135" s="11">
        <v>396977</v>
      </c>
      <c r="AK135" s="11">
        <v>390265.77100000001</v>
      </c>
      <c r="AL135" s="11">
        <v>524429</v>
      </c>
      <c r="AM135" s="11">
        <v>455038</v>
      </c>
      <c r="AN135" s="11">
        <v>4104221</v>
      </c>
      <c r="AO135" s="11">
        <v>748589.43</v>
      </c>
      <c r="AP135" s="11">
        <v>501311</v>
      </c>
      <c r="AQ135" s="11">
        <v>533539</v>
      </c>
      <c r="AR135" s="11">
        <v>881598</v>
      </c>
      <c r="AS135" s="11">
        <v>769224.06</v>
      </c>
      <c r="AT135" s="11">
        <v>658532</v>
      </c>
      <c r="AU135" s="11">
        <v>686916</v>
      </c>
      <c r="AV135" s="11">
        <v>643818</v>
      </c>
      <c r="AW135" s="11">
        <v>-19176.828000000001</v>
      </c>
      <c r="AX135" s="11">
        <v>3258387</v>
      </c>
      <c r="AY135" s="11">
        <v>822431</v>
      </c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1"/>
      <c r="BR135" s="11"/>
      <c r="BS135" s="11"/>
    </row>
    <row r="136" spans="1:71" ht="16.5" customHeight="1" x14ac:dyDescent="0.25">
      <c r="A136" s="11" t="s">
        <v>1139</v>
      </c>
      <c r="B136" s="11">
        <v>25845</v>
      </c>
      <c r="C136" s="11">
        <v>35076</v>
      </c>
      <c r="D136" s="11">
        <v>47631</v>
      </c>
      <c r="E136" s="11">
        <v>58205</v>
      </c>
      <c r="F136" s="11">
        <v>42486</v>
      </c>
      <c r="G136" s="11">
        <v>29936</v>
      </c>
      <c r="H136" s="11">
        <v>6118</v>
      </c>
      <c r="I136" s="11">
        <v>4497</v>
      </c>
      <c r="J136" s="11">
        <v>183513</v>
      </c>
      <c r="K136" s="11">
        <v>11140</v>
      </c>
      <c r="L136" s="11">
        <v>9032</v>
      </c>
      <c r="M136" s="11">
        <v>0</v>
      </c>
      <c r="N136" s="11">
        <v>6837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1"/>
      <c r="BR136" s="11"/>
      <c r="BS136" s="11"/>
    </row>
    <row r="137" spans="1:71" ht="16.5" customHeight="1" x14ac:dyDescent="0.25">
      <c r="A137" s="11" t="s">
        <v>1140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40</v>
      </c>
      <c r="H137" s="11">
        <v>20</v>
      </c>
      <c r="I137" s="11">
        <v>0</v>
      </c>
      <c r="J137" s="11">
        <v>0</v>
      </c>
      <c r="K137" s="11">
        <v>60</v>
      </c>
      <c r="L137" s="11">
        <v>30</v>
      </c>
      <c r="M137" s="11">
        <v>225724</v>
      </c>
      <c r="N137" s="11">
        <v>0</v>
      </c>
      <c r="O137" s="11">
        <v>12385</v>
      </c>
      <c r="P137" s="11">
        <v>7911</v>
      </c>
      <c r="Q137" s="11">
        <v>20715.22</v>
      </c>
      <c r="R137" s="11">
        <v>12156</v>
      </c>
      <c r="S137" s="11">
        <v>17807</v>
      </c>
      <c r="T137" s="11">
        <v>18567</v>
      </c>
      <c r="U137" s="11">
        <v>29273.88</v>
      </c>
      <c r="V137" s="11">
        <v>21691</v>
      </c>
      <c r="W137" s="11">
        <v>0</v>
      </c>
      <c r="X137" s="11">
        <v>24919</v>
      </c>
      <c r="Y137" s="11">
        <v>0</v>
      </c>
      <c r="Z137" s="11">
        <v>0</v>
      </c>
      <c r="AA137" s="11">
        <v>0</v>
      </c>
      <c r="AB137" s="11">
        <v>14577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6749.0782499999996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  <c r="AU137" s="11">
        <v>0</v>
      </c>
      <c r="AV137" s="11">
        <v>41095</v>
      </c>
      <c r="AW137" s="11">
        <v>0</v>
      </c>
      <c r="AX137" s="11">
        <v>0</v>
      </c>
      <c r="AY137" s="11">
        <v>0</v>
      </c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1"/>
      <c r="BR137" s="11"/>
      <c r="BS137" s="11"/>
    </row>
    <row r="138" spans="1:71" ht="16.5" customHeight="1" x14ac:dyDescent="0.25">
      <c r="A138" s="11" t="s">
        <v>1141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8922</v>
      </c>
      <c r="AQ138" s="11">
        <v>6801</v>
      </c>
      <c r="AR138" s="11">
        <v>28948</v>
      </c>
      <c r="AS138" s="11">
        <v>70472.289999999994</v>
      </c>
      <c r="AT138" s="11">
        <v>81810</v>
      </c>
      <c r="AU138" s="11">
        <v>123493</v>
      </c>
      <c r="AV138" s="11">
        <v>0</v>
      </c>
      <c r="AW138" s="11">
        <v>46792.437250000003</v>
      </c>
      <c r="AX138" s="11">
        <v>35259</v>
      </c>
      <c r="AY138" s="11">
        <v>370171</v>
      </c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1"/>
      <c r="BR138" s="11"/>
      <c r="BS138" s="11"/>
    </row>
    <row r="139" spans="1:71" ht="16.5" customHeight="1" x14ac:dyDescent="0.25">
      <c r="A139" s="11" t="s">
        <v>1142</v>
      </c>
      <c r="B139" s="11">
        <v>142719</v>
      </c>
      <c r="C139" s="11">
        <v>144590</v>
      </c>
      <c r="D139" s="11">
        <v>216536</v>
      </c>
      <c r="E139" s="11">
        <v>208108</v>
      </c>
      <c r="F139" s="11">
        <v>159125</v>
      </c>
      <c r="G139" s="11">
        <v>226303</v>
      </c>
      <c r="H139" s="11">
        <v>146447</v>
      </c>
      <c r="I139" s="11">
        <v>4220400</v>
      </c>
      <c r="J139" s="11">
        <v>383483</v>
      </c>
      <c r="K139" s="11">
        <v>144827</v>
      </c>
      <c r="L139" s="11">
        <v>181935</v>
      </c>
      <c r="M139" s="11">
        <v>406618</v>
      </c>
      <c r="N139" s="11">
        <v>223007</v>
      </c>
      <c r="O139" s="11">
        <v>170959</v>
      </c>
      <c r="P139" s="11">
        <v>198469</v>
      </c>
      <c r="Q139" s="11">
        <v>409551.14</v>
      </c>
      <c r="R139" s="11">
        <v>248034</v>
      </c>
      <c r="S139" s="11">
        <v>297608</v>
      </c>
      <c r="T139" s="11">
        <v>1840947</v>
      </c>
      <c r="U139" s="11">
        <v>314797.46000000002</v>
      </c>
      <c r="V139" s="11">
        <v>343507</v>
      </c>
      <c r="W139" s="11">
        <v>288743</v>
      </c>
      <c r="X139" s="11">
        <v>254701</v>
      </c>
      <c r="Y139" s="11">
        <v>944043.39</v>
      </c>
      <c r="Z139" s="11">
        <v>366088</v>
      </c>
      <c r="AA139" s="11">
        <v>503033</v>
      </c>
      <c r="AB139" s="11">
        <v>297408</v>
      </c>
      <c r="AC139" s="11">
        <v>508762.9</v>
      </c>
      <c r="AD139" s="11">
        <v>466493</v>
      </c>
      <c r="AE139" s="11">
        <v>300005</v>
      </c>
      <c r="AF139" s="11">
        <v>306658</v>
      </c>
      <c r="AG139" s="11">
        <v>516127.337</v>
      </c>
      <c r="AH139" s="11">
        <v>431955</v>
      </c>
      <c r="AI139" s="11">
        <v>408018</v>
      </c>
      <c r="AJ139" s="11">
        <v>396977</v>
      </c>
      <c r="AK139" s="11">
        <v>363269.45799999998</v>
      </c>
      <c r="AL139" s="11">
        <v>524429</v>
      </c>
      <c r="AM139" s="11">
        <v>455038</v>
      </c>
      <c r="AN139" s="11">
        <v>4104221</v>
      </c>
      <c r="AO139" s="11">
        <v>748589.43</v>
      </c>
      <c r="AP139" s="11">
        <v>492389</v>
      </c>
      <c r="AQ139" s="11">
        <v>526738</v>
      </c>
      <c r="AR139" s="11">
        <v>852650</v>
      </c>
      <c r="AS139" s="11">
        <v>698751.77</v>
      </c>
      <c r="AT139" s="11">
        <v>576722</v>
      </c>
      <c r="AU139" s="11">
        <v>563423</v>
      </c>
      <c r="AV139" s="11">
        <v>602723</v>
      </c>
      <c r="AW139" s="11">
        <v>-59452.576999999997</v>
      </c>
      <c r="AX139" s="11">
        <v>3223128</v>
      </c>
      <c r="AY139" s="11">
        <v>452260</v>
      </c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1"/>
      <c r="BR139" s="11"/>
      <c r="BS139" s="11"/>
    </row>
    <row r="140" spans="1:71" ht="16.5" customHeight="1" x14ac:dyDescent="0.25">
      <c r="A140" s="11" t="s">
        <v>1143</v>
      </c>
      <c r="B140" s="11">
        <v>78190</v>
      </c>
      <c r="C140" s="11">
        <v>77141</v>
      </c>
      <c r="D140" s="11">
        <v>83885</v>
      </c>
      <c r="E140" s="11">
        <v>122691</v>
      </c>
      <c r="F140" s="11">
        <v>85681</v>
      </c>
      <c r="G140" s="11">
        <v>83599</v>
      </c>
      <c r="H140" s="11">
        <v>0</v>
      </c>
      <c r="I140" s="11">
        <v>112635.5</v>
      </c>
      <c r="J140" s="11">
        <v>117503</v>
      </c>
      <c r="K140" s="11">
        <v>116119</v>
      </c>
      <c r="L140" s="11">
        <v>0</v>
      </c>
      <c r="M140" s="11">
        <v>118780.75</v>
      </c>
      <c r="N140" s="11">
        <v>123133</v>
      </c>
      <c r="O140" s="11">
        <v>125689</v>
      </c>
      <c r="P140" s="11">
        <v>130737</v>
      </c>
      <c r="Q140" s="11">
        <v>117989.72</v>
      </c>
      <c r="R140" s="11">
        <v>136069</v>
      </c>
      <c r="S140" s="11">
        <v>137749</v>
      </c>
      <c r="T140" s="11">
        <v>145456</v>
      </c>
      <c r="U140" s="11">
        <v>164973.77100000001</v>
      </c>
      <c r="V140" s="11">
        <v>168201</v>
      </c>
      <c r="W140" s="11">
        <v>176475</v>
      </c>
      <c r="X140" s="11">
        <v>169654</v>
      </c>
      <c r="Y140" s="11">
        <v>171792.86199999999</v>
      </c>
      <c r="Z140" s="11">
        <v>178365</v>
      </c>
      <c r="AA140" s="11">
        <v>206142</v>
      </c>
      <c r="AB140" s="11">
        <v>216912</v>
      </c>
      <c r="AC140" s="11">
        <v>212459.25</v>
      </c>
      <c r="AD140" s="11">
        <v>209720</v>
      </c>
      <c r="AE140" s="11">
        <v>188972</v>
      </c>
      <c r="AF140" s="11">
        <v>178401</v>
      </c>
      <c r="AG140" s="11">
        <v>172361.416</v>
      </c>
      <c r="AH140" s="11">
        <v>210286</v>
      </c>
      <c r="AI140" s="11">
        <v>211114</v>
      </c>
      <c r="AJ140" s="11">
        <v>220309</v>
      </c>
      <c r="AK140" s="11">
        <v>211435.95199999999</v>
      </c>
      <c r="AL140" s="11">
        <v>221912</v>
      </c>
      <c r="AM140" s="11">
        <v>199515</v>
      </c>
      <c r="AN140" s="11">
        <v>201240</v>
      </c>
      <c r="AO140" s="11">
        <v>219214.55</v>
      </c>
      <c r="AP140" s="11">
        <v>255165</v>
      </c>
      <c r="AQ140" s="11">
        <v>272840</v>
      </c>
      <c r="AR140" s="11">
        <v>277351</v>
      </c>
      <c r="AS140" s="11">
        <v>284540.15999999997</v>
      </c>
      <c r="AT140" s="11">
        <v>301173</v>
      </c>
      <c r="AU140" s="11">
        <v>293450</v>
      </c>
      <c r="AV140" s="11">
        <v>359437</v>
      </c>
      <c r="AW140" s="11">
        <v>386103.89899999998</v>
      </c>
      <c r="AX140" s="11">
        <v>606703</v>
      </c>
      <c r="AY140" s="11">
        <v>126372</v>
      </c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1"/>
      <c r="BR140" s="11"/>
      <c r="BS140" s="11"/>
    </row>
    <row r="141" spans="1:71" ht="16.5" customHeight="1" x14ac:dyDescent="0.25">
      <c r="A141" s="11" t="s">
        <v>1144</v>
      </c>
      <c r="B141" s="11">
        <v>2337433</v>
      </c>
      <c r="C141" s="11">
        <v>2388795</v>
      </c>
      <c r="D141" s="11">
        <v>2508341</v>
      </c>
      <c r="E141" s="11">
        <v>2604679</v>
      </c>
      <c r="F141" s="11">
        <v>2885353</v>
      </c>
      <c r="G141" s="11">
        <v>3091719</v>
      </c>
      <c r="H141" s="11">
        <v>2935509</v>
      </c>
      <c r="I141" s="11">
        <v>7476870</v>
      </c>
      <c r="J141" s="11">
        <v>3591517</v>
      </c>
      <c r="K141" s="11">
        <v>2613291</v>
      </c>
      <c r="L141" s="11">
        <v>2606710</v>
      </c>
      <c r="M141" s="11">
        <v>3769806</v>
      </c>
      <c r="N141" s="11">
        <v>3248814</v>
      </c>
      <c r="O141" s="11">
        <v>3076785</v>
      </c>
      <c r="P141" s="11">
        <v>3296810</v>
      </c>
      <c r="Q141" s="11">
        <v>3875703.28</v>
      </c>
      <c r="R141" s="11">
        <v>4310743</v>
      </c>
      <c r="S141" s="11">
        <v>4587528</v>
      </c>
      <c r="T141" s="11">
        <v>6260220</v>
      </c>
      <c r="U141" s="11">
        <v>4966719.3159999996</v>
      </c>
      <c r="V141" s="11">
        <v>5400809</v>
      </c>
      <c r="W141" s="11">
        <v>5327238</v>
      </c>
      <c r="X141" s="11">
        <v>5313524</v>
      </c>
      <c r="Y141" s="11">
        <v>6353574.0810000002</v>
      </c>
      <c r="Z141" s="11">
        <v>5817942</v>
      </c>
      <c r="AA141" s="11">
        <v>6228886</v>
      </c>
      <c r="AB141" s="11">
        <v>6288511</v>
      </c>
      <c r="AC141" s="11">
        <v>6431384.8300000001</v>
      </c>
      <c r="AD141" s="11">
        <v>6437643</v>
      </c>
      <c r="AE141" s="11">
        <v>6336668</v>
      </c>
      <c r="AF141" s="11">
        <v>6556062</v>
      </c>
      <c r="AG141" s="11">
        <v>7290930.1629999997</v>
      </c>
      <c r="AH141" s="11">
        <v>7445599</v>
      </c>
      <c r="AI141" s="11">
        <v>7419136</v>
      </c>
      <c r="AJ141" s="11">
        <v>7547285</v>
      </c>
      <c r="AK141" s="11">
        <v>7702041.1749999998</v>
      </c>
      <c r="AL141" s="11">
        <v>7951447</v>
      </c>
      <c r="AM141" s="11">
        <v>7821812</v>
      </c>
      <c r="AN141" s="11">
        <v>11408266</v>
      </c>
      <c r="AO141" s="11">
        <v>8277640.1699999999</v>
      </c>
      <c r="AP141" s="11">
        <v>8486915</v>
      </c>
      <c r="AQ141" s="11">
        <v>9684608</v>
      </c>
      <c r="AR141" s="11">
        <v>9804948</v>
      </c>
      <c r="AS141" s="11">
        <v>9686160.5999999996</v>
      </c>
      <c r="AT141" s="11">
        <v>9101991</v>
      </c>
      <c r="AU141" s="11">
        <v>9614191</v>
      </c>
      <c r="AV141" s="11">
        <v>9813798</v>
      </c>
      <c r="AW141" s="11">
        <v>11499664.588</v>
      </c>
      <c r="AX141" s="11">
        <v>12064630</v>
      </c>
      <c r="AY141" s="11">
        <v>5228064</v>
      </c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1"/>
      <c r="BR141" s="11"/>
      <c r="BS141" s="11"/>
    </row>
    <row r="142" spans="1:71" ht="16.5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1"/>
      <c r="BR142" s="11"/>
      <c r="BS142" s="11"/>
    </row>
    <row r="143" spans="1:71" ht="16.5" customHeight="1" x14ac:dyDescent="0.25">
      <c r="A143" s="11" t="s">
        <v>1145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1"/>
      <c r="BR143" s="11"/>
      <c r="BS143" s="11"/>
    </row>
    <row r="144" spans="1:71" ht="16.5" customHeight="1" x14ac:dyDescent="0.25">
      <c r="A144" s="11" t="s">
        <v>1146</v>
      </c>
      <c r="B144" s="11">
        <v>1154035</v>
      </c>
      <c r="C144" s="11">
        <v>1179051</v>
      </c>
      <c r="D144" s="11">
        <v>1224175</v>
      </c>
      <c r="E144" s="11">
        <v>1332337</v>
      </c>
      <c r="F144" s="11">
        <v>1517455</v>
      </c>
      <c r="G144" s="11">
        <v>1666241</v>
      </c>
      <c r="H144" s="11">
        <v>1719148</v>
      </c>
      <c r="I144" s="11">
        <v>1793834</v>
      </c>
      <c r="J144" s="11">
        <v>1746319</v>
      </c>
      <c r="K144" s="11">
        <v>1689167</v>
      </c>
      <c r="L144" s="11">
        <v>1707161</v>
      </c>
      <c r="M144" s="11">
        <v>1778400</v>
      </c>
      <c r="N144" s="11">
        <v>1836933</v>
      </c>
      <c r="O144" s="11">
        <v>1892941</v>
      </c>
      <c r="P144" s="11">
        <v>1988315</v>
      </c>
      <c r="Q144" s="11">
        <v>2065257.22</v>
      </c>
      <c r="R144" s="11">
        <v>2185728</v>
      </c>
      <c r="S144" s="11">
        <v>2300795</v>
      </c>
      <c r="T144" s="11">
        <v>2369989</v>
      </c>
      <c r="U144" s="11">
        <v>2576886.8319999999</v>
      </c>
      <c r="V144" s="11">
        <v>2491752</v>
      </c>
      <c r="W144" s="11">
        <v>2592979</v>
      </c>
      <c r="X144" s="11">
        <v>2636290</v>
      </c>
      <c r="Y144" s="11">
        <v>2820602.6469999999</v>
      </c>
      <c r="Z144" s="11">
        <v>2723379</v>
      </c>
      <c r="AA144" s="11">
        <v>2877429</v>
      </c>
      <c r="AB144" s="11">
        <v>3021914</v>
      </c>
      <c r="AC144" s="11">
        <v>2993518.87</v>
      </c>
      <c r="AD144" s="11">
        <v>2864096</v>
      </c>
      <c r="AE144" s="11">
        <v>3021984</v>
      </c>
      <c r="AF144" s="11">
        <v>3243021</v>
      </c>
      <c r="AG144" s="11">
        <v>3504621.5329999998</v>
      </c>
      <c r="AH144" s="11">
        <v>3424053</v>
      </c>
      <c r="AI144" s="11">
        <v>3465954</v>
      </c>
      <c r="AJ144" s="11">
        <v>3511221</v>
      </c>
      <c r="AK144" s="11">
        <v>3639370.219</v>
      </c>
      <c r="AL144" s="11">
        <v>3460130</v>
      </c>
      <c r="AM144" s="11">
        <v>3577973</v>
      </c>
      <c r="AN144" s="11">
        <v>3661162</v>
      </c>
      <c r="AO144" s="11">
        <v>3818894.73</v>
      </c>
      <c r="AP144" s="11">
        <v>3852155</v>
      </c>
      <c r="AQ144" s="11">
        <v>4618125</v>
      </c>
      <c r="AR144" s="11">
        <v>4538770</v>
      </c>
      <c r="AS144" s="11">
        <v>4569955.6500000004</v>
      </c>
      <c r="AT144" s="11">
        <v>4055071</v>
      </c>
      <c r="AU144" s="11">
        <v>4515973</v>
      </c>
      <c r="AV144" s="11">
        <v>4558372</v>
      </c>
      <c r="AW144" s="11">
        <v>4978212.0130000003</v>
      </c>
      <c r="AX144" s="11">
        <v>4037940</v>
      </c>
      <c r="AY144" s="11">
        <v>3055485</v>
      </c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1"/>
      <c r="BR144" s="11"/>
      <c r="BS144" s="11"/>
    </row>
    <row r="145" spans="1:71" ht="16.5" customHeight="1" x14ac:dyDescent="0.25">
      <c r="A145" s="11" t="s">
        <v>1147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147829</v>
      </c>
      <c r="H145" s="11">
        <v>132415</v>
      </c>
      <c r="I145" s="11">
        <v>131288</v>
      </c>
      <c r="J145" s="11">
        <v>115534</v>
      </c>
      <c r="K145" s="11">
        <v>118937</v>
      </c>
      <c r="L145" s="11">
        <v>115131</v>
      </c>
      <c r="M145" s="11">
        <v>120770</v>
      </c>
      <c r="N145" s="11">
        <v>123198</v>
      </c>
      <c r="O145" s="11">
        <v>138235</v>
      </c>
      <c r="P145" s="11">
        <v>128023</v>
      </c>
      <c r="Q145" s="11">
        <v>151892.04</v>
      </c>
      <c r="R145" s="11">
        <v>136895</v>
      </c>
      <c r="S145" s="11">
        <v>151493</v>
      </c>
      <c r="T145" s="11">
        <v>143832</v>
      </c>
      <c r="U145" s="11">
        <v>176554.09400000001</v>
      </c>
      <c r="V145" s="11">
        <v>164031</v>
      </c>
      <c r="W145" s="11">
        <v>169652</v>
      </c>
      <c r="X145" s="11">
        <v>170047</v>
      </c>
      <c r="Y145" s="11">
        <v>187033.38200000001</v>
      </c>
      <c r="Z145" s="11">
        <v>177200</v>
      </c>
      <c r="AA145" s="11">
        <v>200847</v>
      </c>
      <c r="AB145" s="11">
        <v>201094</v>
      </c>
      <c r="AC145" s="11">
        <v>200519</v>
      </c>
      <c r="AD145" s="11">
        <v>178412</v>
      </c>
      <c r="AE145" s="11">
        <v>210169</v>
      </c>
      <c r="AF145" s="11">
        <v>217408</v>
      </c>
      <c r="AG145" s="11">
        <v>246081.94</v>
      </c>
      <c r="AH145" s="11">
        <v>243711</v>
      </c>
      <c r="AI145" s="11">
        <v>274653</v>
      </c>
      <c r="AJ145" s="11">
        <v>279554</v>
      </c>
      <c r="AK145" s="11">
        <v>287646.10600000003</v>
      </c>
      <c r="AL145" s="11">
        <v>301666</v>
      </c>
      <c r="AM145" s="11">
        <v>314928</v>
      </c>
      <c r="AN145" s="11">
        <v>323041</v>
      </c>
      <c r="AO145" s="11">
        <v>340828.43</v>
      </c>
      <c r="AP145" s="11">
        <v>331564</v>
      </c>
      <c r="AQ145" s="11">
        <v>345749</v>
      </c>
      <c r="AR145" s="11">
        <v>361510</v>
      </c>
      <c r="AS145" s="11">
        <v>409397.34</v>
      </c>
      <c r="AT145" s="11">
        <v>0</v>
      </c>
      <c r="AU145" s="11">
        <v>0</v>
      </c>
      <c r="AV145" s="11">
        <v>100059</v>
      </c>
      <c r="AW145" s="11">
        <v>0</v>
      </c>
      <c r="AX145" s="11">
        <v>0</v>
      </c>
      <c r="AY145" s="11">
        <v>0</v>
      </c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1"/>
      <c r="BR145" s="11"/>
      <c r="BS145" s="11"/>
    </row>
    <row r="146" spans="1:71" ht="16.5" customHeight="1" x14ac:dyDescent="0.25">
      <c r="A146" s="11" t="s">
        <v>1148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134790</v>
      </c>
      <c r="AQ146" s="11">
        <v>773899</v>
      </c>
      <c r="AR146" s="11">
        <v>465968</v>
      </c>
      <c r="AS146" s="11">
        <v>190080.16</v>
      </c>
      <c r="AT146" s="11">
        <v>74658</v>
      </c>
      <c r="AU146" s="11">
        <v>283851</v>
      </c>
      <c r="AV146" s="11">
        <v>345018</v>
      </c>
      <c r="AW146" s="11">
        <v>1129518.051</v>
      </c>
      <c r="AX146" s="11">
        <v>238606</v>
      </c>
      <c r="AY146" s="11">
        <v>222704</v>
      </c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1"/>
      <c r="BR146" s="11"/>
      <c r="BS146" s="11"/>
    </row>
    <row r="147" spans="1:71" ht="16.5" customHeight="1" x14ac:dyDescent="0.25">
      <c r="A147" s="11" t="s">
        <v>1149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1518412</v>
      </c>
      <c r="H147" s="11">
        <v>1586733</v>
      </c>
      <c r="I147" s="11">
        <v>1662545</v>
      </c>
      <c r="J147" s="11">
        <v>1630785</v>
      </c>
      <c r="K147" s="11">
        <v>1570230</v>
      </c>
      <c r="L147" s="11">
        <v>1592030</v>
      </c>
      <c r="M147" s="11">
        <v>1657630</v>
      </c>
      <c r="N147" s="11">
        <v>1713735</v>
      </c>
      <c r="O147" s="11">
        <v>1754706</v>
      </c>
      <c r="P147" s="11">
        <v>1860292</v>
      </c>
      <c r="Q147" s="11">
        <v>1913365.18</v>
      </c>
      <c r="R147" s="11">
        <v>2048833</v>
      </c>
      <c r="S147" s="11">
        <v>2149302</v>
      </c>
      <c r="T147" s="11">
        <v>2226157</v>
      </c>
      <c r="U147" s="11">
        <v>2400332.7379999999</v>
      </c>
      <c r="V147" s="11">
        <v>2327721</v>
      </c>
      <c r="W147" s="11">
        <v>2423327</v>
      </c>
      <c r="X147" s="11">
        <v>2466243</v>
      </c>
      <c r="Y147" s="11">
        <v>2633569.2650000001</v>
      </c>
      <c r="Z147" s="11">
        <v>2546179</v>
      </c>
      <c r="AA147" s="11">
        <v>2676582</v>
      </c>
      <c r="AB147" s="11">
        <v>2820820</v>
      </c>
      <c r="AC147" s="11">
        <v>2792999.87</v>
      </c>
      <c r="AD147" s="11">
        <v>2685684</v>
      </c>
      <c r="AE147" s="11">
        <v>2811815</v>
      </c>
      <c r="AF147" s="11">
        <v>3025613</v>
      </c>
      <c r="AG147" s="11">
        <v>3258539.5929999999</v>
      </c>
      <c r="AH147" s="11">
        <v>3180342</v>
      </c>
      <c r="AI147" s="11">
        <v>3191301</v>
      </c>
      <c r="AJ147" s="11">
        <v>3231667</v>
      </c>
      <c r="AK147" s="11">
        <v>3351724.1129999999</v>
      </c>
      <c r="AL147" s="11">
        <v>3158464</v>
      </c>
      <c r="AM147" s="11">
        <v>3263045</v>
      </c>
      <c r="AN147" s="11">
        <v>3338121</v>
      </c>
      <c r="AO147" s="11">
        <v>3478066.31</v>
      </c>
      <c r="AP147" s="11">
        <v>3385801</v>
      </c>
      <c r="AQ147" s="11">
        <v>3498477</v>
      </c>
      <c r="AR147" s="11">
        <v>3711292</v>
      </c>
      <c r="AS147" s="11">
        <v>3970478.15</v>
      </c>
      <c r="AT147" s="11">
        <v>3980413</v>
      </c>
      <c r="AU147" s="11">
        <v>4232122</v>
      </c>
      <c r="AV147" s="11">
        <v>4113295</v>
      </c>
      <c r="AW147" s="11">
        <v>4134843.9619999998</v>
      </c>
      <c r="AX147" s="11">
        <v>3799334</v>
      </c>
      <c r="AY147" s="11">
        <v>2832781</v>
      </c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1"/>
      <c r="BR147" s="11"/>
      <c r="BS147" s="11"/>
    </row>
    <row r="148" spans="1:71" ht="16.5" customHeight="1" x14ac:dyDescent="0.25">
      <c r="A148" s="11" t="s">
        <v>1150</v>
      </c>
      <c r="B148" s="11">
        <v>284708</v>
      </c>
      <c r="C148" s="11">
        <v>390870</v>
      </c>
      <c r="D148" s="11">
        <v>358023</v>
      </c>
      <c r="E148" s="11">
        <v>517934</v>
      </c>
      <c r="F148" s="11">
        <v>385460</v>
      </c>
      <c r="G148" s="11">
        <v>433912</v>
      </c>
      <c r="H148" s="11">
        <v>421765</v>
      </c>
      <c r="I148" s="11">
        <v>752433</v>
      </c>
      <c r="J148" s="11">
        <v>439492</v>
      </c>
      <c r="K148" s="11">
        <v>415094</v>
      </c>
      <c r="L148" s="11">
        <v>476683</v>
      </c>
      <c r="M148" s="11">
        <v>679319</v>
      </c>
      <c r="N148" s="11">
        <v>520567</v>
      </c>
      <c r="O148" s="11">
        <v>553151</v>
      </c>
      <c r="P148" s="11">
        <v>558479</v>
      </c>
      <c r="Q148" s="11">
        <v>777926.02</v>
      </c>
      <c r="R148" s="11">
        <v>581574</v>
      </c>
      <c r="S148" s="11">
        <v>607711</v>
      </c>
      <c r="T148" s="11">
        <v>592916</v>
      </c>
      <c r="U148" s="11">
        <v>958726.14800000004</v>
      </c>
      <c r="V148" s="11">
        <v>714727</v>
      </c>
      <c r="W148" s="11">
        <v>787995</v>
      </c>
      <c r="X148" s="11">
        <v>741600</v>
      </c>
      <c r="Y148" s="11">
        <v>1201222.818</v>
      </c>
      <c r="Z148" s="11">
        <v>807495</v>
      </c>
      <c r="AA148" s="11">
        <v>828774</v>
      </c>
      <c r="AB148" s="11">
        <v>800599</v>
      </c>
      <c r="AC148" s="11">
        <v>1229869.68</v>
      </c>
      <c r="AD148" s="11">
        <v>862784</v>
      </c>
      <c r="AE148" s="11">
        <v>857544</v>
      </c>
      <c r="AF148" s="11">
        <v>961215</v>
      </c>
      <c r="AG148" s="11">
        <v>1348922.763</v>
      </c>
      <c r="AH148" s="11">
        <v>976676</v>
      </c>
      <c r="AI148" s="11">
        <v>1009843</v>
      </c>
      <c r="AJ148" s="11">
        <v>1090981</v>
      </c>
      <c r="AK148" s="11">
        <v>1328912.9839999999</v>
      </c>
      <c r="AL148" s="11">
        <v>1053690</v>
      </c>
      <c r="AM148" s="11">
        <v>1196851</v>
      </c>
      <c r="AN148" s="11">
        <v>1159829</v>
      </c>
      <c r="AO148" s="11">
        <v>1699568.62</v>
      </c>
      <c r="AP148" s="11">
        <v>1203020</v>
      </c>
      <c r="AQ148" s="11">
        <v>1438141</v>
      </c>
      <c r="AR148" s="11">
        <v>1598028</v>
      </c>
      <c r="AS148" s="11">
        <v>1875103.6</v>
      </c>
      <c r="AT148" s="11">
        <v>1420991</v>
      </c>
      <c r="AU148" s="11">
        <v>1815236</v>
      </c>
      <c r="AV148" s="11">
        <v>1636736</v>
      </c>
      <c r="AW148" s="11">
        <v>1944565.8130000001</v>
      </c>
      <c r="AX148" s="11">
        <v>1723543</v>
      </c>
      <c r="AY148" s="11">
        <v>1205011</v>
      </c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1"/>
      <c r="BR148" s="11"/>
      <c r="BS148" s="11"/>
    </row>
    <row r="149" spans="1:71" ht="16.5" customHeight="1" x14ac:dyDescent="0.25">
      <c r="A149" s="11" t="s">
        <v>1151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433912</v>
      </c>
      <c r="H149" s="11">
        <v>421765</v>
      </c>
      <c r="I149" s="11">
        <v>752433</v>
      </c>
      <c r="J149" s="11">
        <v>439492</v>
      </c>
      <c r="K149" s="11">
        <v>415094</v>
      </c>
      <c r="L149" s="11">
        <v>476683</v>
      </c>
      <c r="M149" s="11">
        <v>679319</v>
      </c>
      <c r="N149" s="11">
        <v>520567</v>
      </c>
      <c r="O149" s="11">
        <v>553151</v>
      </c>
      <c r="P149" s="11">
        <v>558479</v>
      </c>
      <c r="Q149" s="11">
        <v>777926.02</v>
      </c>
      <c r="R149" s="11">
        <v>581574</v>
      </c>
      <c r="S149" s="11">
        <v>607711</v>
      </c>
      <c r="T149" s="11">
        <v>592916</v>
      </c>
      <c r="U149" s="11">
        <v>958726.14800000004</v>
      </c>
      <c r="V149" s="11">
        <v>714727</v>
      </c>
      <c r="W149" s="11">
        <v>787995</v>
      </c>
      <c r="X149" s="11">
        <v>741600</v>
      </c>
      <c r="Y149" s="11">
        <v>1201222.818</v>
      </c>
      <c r="Z149" s="11">
        <v>807495</v>
      </c>
      <c r="AA149" s="11">
        <v>828774</v>
      </c>
      <c r="AB149" s="11">
        <v>800599</v>
      </c>
      <c r="AC149" s="11">
        <v>1229869.68</v>
      </c>
      <c r="AD149" s="11">
        <v>862784</v>
      </c>
      <c r="AE149" s="11">
        <v>857544</v>
      </c>
      <c r="AF149" s="11">
        <v>961215</v>
      </c>
      <c r="AG149" s="11">
        <v>1348922.763</v>
      </c>
      <c r="AH149" s="11">
        <v>976676</v>
      </c>
      <c r="AI149" s="11">
        <v>1009843</v>
      </c>
      <c r="AJ149" s="11">
        <v>1090981</v>
      </c>
      <c r="AK149" s="11">
        <v>1328912.9839999999</v>
      </c>
      <c r="AL149" s="11">
        <v>1053690</v>
      </c>
      <c r="AM149" s="11">
        <v>1196851</v>
      </c>
      <c r="AN149" s="11">
        <v>1159829</v>
      </c>
      <c r="AO149" s="11">
        <v>1699568.62</v>
      </c>
      <c r="AP149" s="11">
        <v>1203020</v>
      </c>
      <c r="AQ149" s="11">
        <v>1438141</v>
      </c>
      <c r="AR149" s="11">
        <v>1598028</v>
      </c>
      <c r="AS149" s="11">
        <v>1875103.6</v>
      </c>
      <c r="AT149" s="11">
        <v>1420991</v>
      </c>
      <c r="AU149" s="11">
        <v>1815236</v>
      </c>
      <c r="AV149" s="11">
        <v>1636736</v>
      </c>
      <c r="AW149" s="11">
        <v>1944565.8130000001</v>
      </c>
      <c r="AX149" s="11">
        <v>1723543</v>
      </c>
      <c r="AY149" s="11">
        <v>1205011</v>
      </c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1"/>
      <c r="BR149" s="11"/>
      <c r="BS149" s="11"/>
    </row>
    <row r="150" spans="1:71" ht="16.5" customHeight="1" x14ac:dyDescent="0.25">
      <c r="A150" s="11" t="s">
        <v>1152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193750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  <c r="AU150" s="11">
        <v>0</v>
      </c>
      <c r="AV150" s="11">
        <v>0</v>
      </c>
      <c r="AW150" s="11">
        <v>0</v>
      </c>
      <c r="AX150" s="11">
        <v>0</v>
      </c>
      <c r="AY150" s="11">
        <v>0</v>
      </c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1"/>
      <c r="BR150" s="11"/>
      <c r="BS150" s="11"/>
    </row>
    <row r="151" spans="1:71" ht="16.5" customHeight="1" x14ac:dyDescent="0.25">
      <c r="A151" s="11" t="s">
        <v>1153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193750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>
        <v>0</v>
      </c>
      <c r="AU151" s="11">
        <v>0</v>
      </c>
      <c r="AV151" s="11">
        <v>0</v>
      </c>
      <c r="AW151" s="11">
        <v>0</v>
      </c>
      <c r="AX151" s="11">
        <v>0</v>
      </c>
      <c r="AY151" s="11">
        <v>0</v>
      </c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1"/>
      <c r="BR151" s="11"/>
      <c r="BS151" s="11"/>
    </row>
    <row r="152" spans="1:71" ht="16.5" customHeight="1" x14ac:dyDescent="0.25">
      <c r="A152" s="11" t="s">
        <v>1154</v>
      </c>
      <c r="B152" s="11">
        <v>600</v>
      </c>
      <c r="C152" s="11">
        <v>1180</v>
      </c>
      <c r="D152" s="11">
        <v>1580</v>
      </c>
      <c r="E152" s="11">
        <v>1930</v>
      </c>
      <c r="F152" s="11">
        <v>25160</v>
      </c>
      <c r="G152" s="11">
        <v>19307</v>
      </c>
      <c r="H152" s="11">
        <v>19222</v>
      </c>
      <c r="I152" s="11">
        <v>16369</v>
      </c>
      <c r="J152" s="11">
        <v>20184</v>
      </c>
      <c r="K152" s="11">
        <v>21106</v>
      </c>
      <c r="L152" s="11">
        <v>19966</v>
      </c>
      <c r="M152" s="11">
        <v>22853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  <c r="AU152" s="11">
        <v>0</v>
      </c>
      <c r="AV152" s="11">
        <v>0</v>
      </c>
      <c r="AW152" s="11">
        <v>0</v>
      </c>
      <c r="AX152" s="11">
        <v>0</v>
      </c>
      <c r="AY152" s="11">
        <v>0</v>
      </c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1"/>
      <c r="BR152" s="11"/>
      <c r="BS152" s="11"/>
    </row>
    <row r="153" spans="1:71" ht="16.5" customHeight="1" x14ac:dyDescent="0.25">
      <c r="A153" s="11" t="s">
        <v>1155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-85373</v>
      </c>
      <c r="I153" s="11">
        <v>0</v>
      </c>
      <c r="J153" s="11">
        <v>0</v>
      </c>
      <c r="K153" s="11">
        <v>0</v>
      </c>
      <c r="L153" s="11">
        <v>-112739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47.841999999999999</v>
      </c>
      <c r="Z153" s="11">
        <v>50</v>
      </c>
      <c r="AA153" s="11">
        <v>77</v>
      </c>
      <c r="AB153" s="11">
        <v>0</v>
      </c>
      <c r="AC153" s="11">
        <v>119.94</v>
      </c>
      <c r="AD153" s="11">
        <v>150</v>
      </c>
      <c r="AE153" s="11">
        <v>0</v>
      </c>
      <c r="AF153" s="11">
        <v>0</v>
      </c>
      <c r="AG153" s="11">
        <v>0</v>
      </c>
      <c r="AH153" s="11">
        <v>657</v>
      </c>
      <c r="AI153" s="11">
        <v>-226</v>
      </c>
      <c r="AJ153" s="11">
        <v>1676</v>
      </c>
      <c r="AK153" s="11">
        <v>0</v>
      </c>
      <c r="AL153" s="11">
        <v>3173</v>
      </c>
      <c r="AM153" s="11">
        <v>0</v>
      </c>
      <c r="AN153" s="11">
        <v>0</v>
      </c>
      <c r="AO153" s="11">
        <v>0</v>
      </c>
      <c r="AP153" s="11">
        <v>64</v>
      </c>
      <c r="AQ153" s="11">
        <v>524</v>
      </c>
      <c r="AR153" s="11">
        <v>26222</v>
      </c>
      <c r="AS153" s="11">
        <v>75935.039999999994</v>
      </c>
      <c r="AT153" s="11">
        <v>0</v>
      </c>
      <c r="AU153" s="11">
        <v>0</v>
      </c>
      <c r="AV153" s="11">
        <v>0</v>
      </c>
      <c r="AW153" s="11">
        <v>11976.4005</v>
      </c>
      <c r="AX153" s="11">
        <v>25976</v>
      </c>
      <c r="AY153" s="11">
        <v>22410</v>
      </c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1"/>
      <c r="BR153" s="11"/>
      <c r="BS153" s="11"/>
    </row>
    <row r="154" spans="1:71" ht="16.5" customHeight="1" x14ac:dyDescent="0.25">
      <c r="A154" s="11" t="s">
        <v>1156</v>
      </c>
      <c r="B154" s="11">
        <v>1439343</v>
      </c>
      <c r="C154" s="11">
        <v>1571101</v>
      </c>
      <c r="D154" s="11">
        <v>1583778</v>
      </c>
      <c r="E154" s="11">
        <v>1852201</v>
      </c>
      <c r="F154" s="11">
        <v>1928075</v>
      </c>
      <c r="G154" s="11">
        <v>2119460</v>
      </c>
      <c r="H154" s="11">
        <v>2074762</v>
      </c>
      <c r="I154" s="11">
        <v>2817289</v>
      </c>
      <c r="J154" s="11">
        <v>2205995</v>
      </c>
      <c r="K154" s="11">
        <v>2125367</v>
      </c>
      <c r="L154" s="11">
        <v>2091071</v>
      </c>
      <c r="M154" s="11">
        <v>3601932</v>
      </c>
      <c r="N154" s="11">
        <v>2357500</v>
      </c>
      <c r="O154" s="11">
        <v>2446092</v>
      </c>
      <c r="P154" s="11">
        <v>2546794</v>
      </c>
      <c r="Q154" s="11">
        <v>2843183.24</v>
      </c>
      <c r="R154" s="11">
        <v>2767302</v>
      </c>
      <c r="S154" s="11">
        <v>2908506</v>
      </c>
      <c r="T154" s="11">
        <v>2962905</v>
      </c>
      <c r="U154" s="11">
        <v>3535612.98</v>
      </c>
      <c r="V154" s="11">
        <v>3206479</v>
      </c>
      <c r="W154" s="11">
        <v>3380974</v>
      </c>
      <c r="X154" s="11">
        <v>3377890</v>
      </c>
      <c r="Y154" s="11">
        <v>4022016.8330000001</v>
      </c>
      <c r="Z154" s="11">
        <v>3530924</v>
      </c>
      <c r="AA154" s="11">
        <v>3706280</v>
      </c>
      <c r="AB154" s="11">
        <v>3822513</v>
      </c>
      <c r="AC154" s="11">
        <v>4223868.3</v>
      </c>
      <c r="AD154" s="11">
        <v>3727030</v>
      </c>
      <c r="AE154" s="11">
        <v>3879528</v>
      </c>
      <c r="AF154" s="11">
        <v>4204236</v>
      </c>
      <c r="AG154" s="11">
        <v>4853544.2960000001</v>
      </c>
      <c r="AH154" s="11">
        <v>4401386</v>
      </c>
      <c r="AI154" s="11">
        <v>4475797</v>
      </c>
      <c r="AJ154" s="11">
        <v>4603878</v>
      </c>
      <c r="AK154" s="11">
        <v>4966176.2029999997</v>
      </c>
      <c r="AL154" s="11">
        <v>4516993</v>
      </c>
      <c r="AM154" s="11">
        <v>4774824</v>
      </c>
      <c r="AN154" s="11">
        <v>4820991</v>
      </c>
      <c r="AO154" s="11">
        <v>5518463.3600000003</v>
      </c>
      <c r="AP154" s="11">
        <v>5055239</v>
      </c>
      <c r="AQ154" s="11">
        <v>6056790</v>
      </c>
      <c r="AR154" s="11">
        <v>6163020</v>
      </c>
      <c r="AS154" s="11">
        <v>6520994.2999999998</v>
      </c>
      <c r="AT154" s="11">
        <v>5476062</v>
      </c>
      <c r="AU154" s="11">
        <v>6331209</v>
      </c>
      <c r="AV154" s="11">
        <v>6195108</v>
      </c>
      <c r="AW154" s="11">
        <v>6970683.4280000003</v>
      </c>
      <c r="AX154" s="11">
        <v>5787459</v>
      </c>
      <c r="AY154" s="11">
        <v>4282906</v>
      </c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1"/>
      <c r="BR154" s="11"/>
      <c r="BS154" s="11"/>
    </row>
    <row r="155" spans="1:71" ht="16.5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1"/>
      <c r="BR155" s="11"/>
      <c r="BS155" s="11"/>
    </row>
    <row r="156" spans="1:71" ht="16.5" customHeight="1" x14ac:dyDescent="0.25">
      <c r="A156" s="11" t="s">
        <v>880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1"/>
      <c r="BR156" s="11"/>
      <c r="BS156" s="11"/>
    </row>
    <row r="157" spans="1:71" ht="16.5" customHeight="1" x14ac:dyDescent="0.25">
      <c r="A157" s="11" t="s">
        <v>1157</v>
      </c>
      <c r="B157" s="11">
        <v>898090</v>
      </c>
      <c r="C157" s="11">
        <v>817694</v>
      </c>
      <c r="D157" s="11">
        <v>924563</v>
      </c>
      <c r="E157" s="11">
        <v>752478</v>
      </c>
      <c r="F157" s="11">
        <v>957278</v>
      </c>
      <c r="G157" s="11">
        <v>972259</v>
      </c>
      <c r="H157" s="11">
        <v>860747</v>
      </c>
      <c r="I157" s="11">
        <v>4659580</v>
      </c>
      <c r="J157" s="11">
        <v>1385522</v>
      </c>
      <c r="K157" s="11">
        <v>487924</v>
      </c>
      <c r="L157" s="11">
        <v>515639</v>
      </c>
      <c r="M157" s="11">
        <v>167874</v>
      </c>
      <c r="N157" s="11">
        <v>891314</v>
      </c>
      <c r="O157" s="11">
        <v>630693</v>
      </c>
      <c r="P157" s="11">
        <v>750016</v>
      </c>
      <c r="Q157" s="11">
        <v>1032520.04</v>
      </c>
      <c r="R157" s="11">
        <v>1543441</v>
      </c>
      <c r="S157" s="11">
        <v>1679022</v>
      </c>
      <c r="T157" s="11">
        <v>3297315</v>
      </c>
      <c r="U157" s="11">
        <v>1431106.3359999999</v>
      </c>
      <c r="V157" s="11">
        <v>2194330</v>
      </c>
      <c r="W157" s="11">
        <v>1946264</v>
      </c>
      <c r="X157" s="11">
        <v>1935634</v>
      </c>
      <c r="Y157" s="11">
        <v>2331557.2480000001</v>
      </c>
      <c r="Z157" s="11">
        <v>2287018</v>
      </c>
      <c r="AA157" s="11">
        <v>2522606</v>
      </c>
      <c r="AB157" s="11">
        <v>2465998</v>
      </c>
      <c r="AC157" s="11">
        <v>2207516.5299999998</v>
      </c>
      <c r="AD157" s="11">
        <v>2710613</v>
      </c>
      <c r="AE157" s="11">
        <v>2457140</v>
      </c>
      <c r="AF157" s="11">
        <v>2351826</v>
      </c>
      <c r="AG157" s="11">
        <v>2437385.8670000001</v>
      </c>
      <c r="AH157" s="11">
        <v>3044213</v>
      </c>
      <c r="AI157" s="11">
        <v>2943339</v>
      </c>
      <c r="AJ157" s="11">
        <v>2943407</v>
      </c>
      <c r="AK157" s="11">
        <v>2735864.9720000001</v>
      </c>
      <c r="AL157" s="11">
        <v>3434454</v>
      </c>
      <c r="AM157" s="11">
        <v>3046988</v>
      </c>
      <c r="AN157" s="11">
        <v>6587275</v>
      </c>
      <c r="AO157" s="11">
        <v>2759176.82</v>
      </c>
      <c r="AP157" s="11">
        <v>3431676</v>
      </c>
      <c r="AQ157" s="11">
        <v>3627818</v>
      </c>
      <c r="AR157" s="11">
        <v>3641928</v>
      </c>
      <c r="AS157" s="11">
        <v>3165166.3</v>
      </c>
      <c r="AT157" s="11">
        <v>3625929</v>
      </c>
      <c r="AU157" s="11">
        <v>3282982</v>
      </c>
      <c r="AV157" s="11">
        <v>3618690</v>
      </c>
      <c r="AW157" s="11">
        <v>4528981.16</v>
      </c>
      <c r="AX157" s="11">
        <v>6277171</v>
      </c>
      <c r="AY157" s="11">
        <v>945158</v>
      </c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1"/>
      <c r="BR157" s="11"/>
      <c r="BS157" s="11"/>
    </row>
    <row r="158" spans="1:71" ht="16.5" customHeight="1" x14ac:dyDescent="0.25">
      <c r="A158" s="11" t="s">
        <v>906</v>
      </c>
      <c r="B158" s="11">
        <v>126793</v>
      </c>
      <c r="C158" s="11">
        <v>121992</v>
      </c>
      <c r="D158" s="11">
        <v>128610</v>
      </c>
      <c r="E158" s="11">
        <v>165991</v>
      </c>
      <c r="F158" s="11">
        <v>191630</v>
      </c>
      <c r="G158" s="11">
        <v>218456</v>
      </c>
      <c r="H158" s="11">
        <v>199932</v>
      </c>
      <c r="I158" s="11">
        <v>190862</v>
      </c>
      <c r="J158" s="11">
        <v>168158</v>
      </c>
      <c r="K158" s="11">
        <v>173904</v>
      </c>
      <c r="L158" s="11">
        <v>176712</v>
      </c>
      <c r="M158" s="11">
        <v>169516</v>
      </c>
      <c r="N158" s="11">
        <v>178226</v>
      </c>
      <c r="O158" s="11">
        <v>205373</v>
      </c>
      <c r="P158" s="11">
        <v>235265</v>
      </c>
      <c r="Q158" s="11">
        <v>255400.6</v>
      </c>
      <c r="R158" s="11">
        <v>252354</v>
      </c>
      <c r="S158" s="11">
        <v>253646</v>
      </c>
      <c r="T158" s="11">
        <v>335452</v>
      </c>
      <c r="U158" s="11">
        <v>215943.44</v>
      </c>
      <c r="V158" s="11">
        <v>215923</v>
      </c>
      <c r="W158" s="11">
        <v>275315</v>
      </c>
      <c r="X158" s="11">
        <v>165132</v>
      </c>
      <c r="Y158" s="11">
        <v>156162.81700000001</v>
      </c>
      <c r="Z158" s="11">
        <v>178592</v>
      </c>
      <c r="AA158" s="11">
        <v>286302</v>
      </c>
      <c r="AB158" s="11">
        <v>119837</v>
      </c>
      <c r="AC158" s="11">
        <v>92020.11</v>
      </c>
      <c r="AD158" s="11">
        <v>96008</v>
      </c>
      <c r="AE158" s="11">
        <v>102890</v>
      </c>
      <c r="AF158" s="11">
        <v>140638</v>
      </c>
      <c r="AG158" s="11">
        <v>169178.08900000001</v>
      </c>
      <c r="AH158" s="11">
        <v>180008</v>
      </c>
      <c r="AI158" s="11">
        <v>166155</v>
      </c>
      <c r="AJ158" s="11">
        <v>155205</v>
      </c>
      <c r="AK158" s="11">
        <v>132092.33900000001</v>
      </c>
      <c r="AL158" s="11">
        <v>109664</v>
      </c>
      <c r="AM158" s="11">
        <v>92802</v>
      </c>
      <c r="AN158" s="11">
        <v>97323</v>
      </c>
      <c r="AO158" s="11">
        <v>64070.11</v>
      </c>
      <c r="AP158" s="11">
        <v>104544</v>
      </c>
      <c r="AQ158" s="11">
        <v>28392</v>
      </c>
      <c r="AR158" s="11">
        <v>110124</v>
      </c>
      <c r="AS158" s="11">
        <v>183272.77</v>
      </c>
      <c r="AT158" s="11">
        <v>186073</v>
      </c>
      <c r="AU158" s="11">
        <v>236094</v>
      </c>
      <c r="AV158" s="11">
        <v>223905</v>
      </c>
      <c r="AW158" s="11">
        <v>199550.75</v>
      </c>
      <c r="AX158" s="11">
        <v>480112</v>
      </c>
      <c r="AY158" s="11">
        <v>490308</v>
      </c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1"/>
      <c r="BR158" s="11"/>
      <c r="BS158" s="11"/>
    </row>
    <row r="159" spans="1:71" ht="16.5" customHeight="1" x14ac:dyDescent="0.25">
      <c r="A159" s="11" t="s">
        <v>882</v>
      </c>
      <c r="B159" s="11">
        <v>147135</v>
      </c>
      <c r="C159" s="11">
        <v>175370</v>
      </c>
      <c r="D159" s="11">
        <v>221253</v>
      </c>
      <c r="E159" s="11">
        <v>106944</v>
      </c>
      <c r="F159" s="11">
        <v>151721</v>
      </c>
      <c r="G159" s="11">
        <v>167994</v>
      </c>
      <c r="H159" s="11">
        <v>111516</v>
      </c>
      <c r="I159" s="11">
        <v>1268027</v>
      </c>
      <c r="J159" s="11">
        <v>263607</v>
      </c>
      <c r="K159" s="11">
        <v>144756</v>
      </c>
      <c r="L159" s="11">
        <v>166149</v>
      </c>
      <c r="M159" s="11">
        <v>150457</v>
      </c>
      <c r="N159" s="11">
        <v>104262</v>
      </c>
      <c r="O159" s="11">
        <v>63649</v>
      </c>
      <c r="P159" s="11">
        <v>107895</v>
      </c>
      <c r="Q159" s="11">
        <v>78673.2</v>
      </c>
      <c r="R159" s="11">
        <v>214708</v>
      </c>
      <c r="S159" s="11">
        <v>236415</v>
      </c>
      <c r="T159" s="11">
        <v>104150</v>
      </c>
      <c r="U159" s="11">
        <v>86364.769</v>
      </c>
      <c r="V159" s="11">
        <v>297196</v>
      </c>
      <c r="W159" s="11">
        <v>221006</v>
      </c>
      <c r="X159" s="11">
        <v>287512</v>
      </c>
      <c r="Y159" s="11">
        <v>400335.82</v>
      </c>
      <c r="Z159" s="11">
        <v>370098</v>
      </c>
      <c r="AA159" s="11">
        <v>366084</v>
      </c>
      <c r="AB159" s="11">
        <v>380232</v>
      </c>
      <c r="AC159" s="11">
        <v>261627.11</v>
      </c>
      <c r="AD159" s="11">
        <v>412622</v>
      </c>
      <c r="AE159" s="11">
        <v>324667</v>
      </c>
      <c r="AF159" s="11">
        <v>369050</v>
      </c>
      <c r="AG159" s="11">
        <v>324290.71000000002</v>
      </c>
      <c r="AH159" s="11">
        <v>448830</v>
      </c>
      <c r="AI159" s="11">
        <v>460241</v>
      </c>
      <c r="AJ159" s="11">
        <v>419288</v>
      </c>
      <c r="AK159" s="11">
        <v>357977.10200000001</v>
      </c>
      <c r="AL159" s="11">
        <v>519468</v>
      </c>
      <c r="AM159" s="11">
        <v>440609</v>
      </c>
      <c r="AN159" s="11">
        <v>480798</v>
      </c>
      <c r="AO159" s="11">
        <v>353651.41</v>
      </c>
      <c r="AP159" s="11">
        <v>473772</v>
      </c>
      <c r="AQ159" s="11">
        <v>618585</v>
      </c>
      <c r="AR159" s="11">
        <v>568445</v>
      </c>
      <c r="AS159" s="11">
        <v>396100.38</v>
      </c>
      <c r="AT159" s="11">
        <v>552852</v>
      </c>
      <c r="AU159" s="11">
        <v>590441</v>
      </c>
      <c r="AV159" s="11">
        <v>608061</v>
      </c>
      <c r="AW159" s="11">
        <v>585003.71699999995</v>
      </c>
      <c r="AX159" s="11">
        <v>1177219</v>
      </c>
      <c r="AY159" s="11">
        <v>19659</v>
      </c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1"/>
      <c r="BR159" s="11"/>
      <c r="BS159" s="11"/>
    </row>
    <row r="160" spans="1:71" ht="16.5" customHeight="1" x14ac:dyDescent="0.25">
      <c r="A160" s="11" t="s">
        <v>883</v>
      </c>
      <c r="B160" s="11">
        <v>624162</v>
      </c>
      <c r="C160" s="11">
        <v>520332</v>
      </c>
      <c r="D160" s="11">
        <v>574700</v>
      </c>
      <c r="E160" s="11">
        <v>479543</v>
      </c>
      <c r="F160" s="11">
        <v>613927</v>
      </c>
      <c r="G160" s="11">
        <v>585809</v>
      </c>
      <c r="H160" s="11">
        <v>549299</v>
      </c>
      <c r="I160" s="11">
        <v>3200690</v>
      </c>
      <c r="J160" s="11">
        <v>953757</v>
      </c>
      <c r="K160" s="11">
        <v>169264</v>
      </c>
      <c r="L160" s="11">
        <v>172778</v>
      </c>
      <c r="M160" s="11">
        <v>-152098</v>
      </c>
      <c r="N160" s="11">
        <v>608826</v>
      </c>
      <c r="O160" s="11">
        <v>361671</v>
      </c>
      <c r="P160" s="11">
        <v>406856</v>
      </c>
      <c r="Q160" s="11">
        <v>698446.24</v>
      </c>
      <c r="R160" s="11">
        <v>1076379</v>
      </c>
      <c r="S160" s="11">
        <v>1188961</v>
      </c>
      <c r="T160" s="11">
        <v>2857713</v>
      </c>
      <c r="U160" s="11">
        <v>1128798.1270000001</v>
      </c>
      <c r="V160" s="11">
        <v>1681211</v>
      </c>
      <c r="W160" s="11">
        <v>1449943</v>
      </c>
      <c r="X160" s="11">
        <v>1482990</v>
      </c>
      <c r="Y160" s="11">
        <v>1775058.611</v>
      </c>
      <c r="Z160" s="11">
        <v>1738328</v>
      </c>
      <c r="AA160" s="11">
        <v>1870220</v>
      </c>
      <c r="AB160" s="11">
        <v>1965929</v>
      </c>
      <c r="AC160" s="11">
        <v>1853869.31</v>
      </c>
      <c r="AD160" s="11">
        <v>2201983</v>
      </c>
      <c r="AE160" s="11">
        <v>2029583</v>
      </c>
      <c r="AF160" s="11">
        <v>1842138</v>
      </c>
      <c r="AG160" s="11">
        <v>1943917.068</v>
      </c>
      <c r="AH160" s="11">
        <v>2415375</v>
      </c>
      <c r="AI160" s="11">
        <v>2316943</v>
      </c>
      <c r="AJ160" s="11">
        <v>2368914</v>
      </c>
      <c r="AK160" s="11">
        <v>2245795.531</v>
      </c>
      <c r="AL160" s="11">
        <v>2805322</v>
      </c>
      <c r="AM160" s="11">
        <v>2513577</v>
      </c>
      <c r="AN160" s="11">
        <v>6009154</v>
      </c>
      <c r="AO160" s="11">
        <v>2341455.2999999998</v>
      </c>
      <c r="AP160" s="11">
        <v>2853360</v>
      </c>
      <c r="AQ160" s="11">
        <v>2980841</v>
      </c>
      <c r="AR160" s="11">
        <v>2963359</v>
      </c>
      <c r="AS160" s="11">
        <v>2585793.15</v>
      </c>
      <c r="AT160" s="11">
        <v>2887004</v>
      </c>
      <c r="AU160" s="11">
        <v>2456447</v>
      </c>
      <c r="AV160" s="11">
        <v>2786724</v>
      </c>
      <c r="AW160" s="11">
        <v>3744426.693</v>
      </c>
      <c r="AX160" s="11">
        <v>4619840</v>
      </c>
      <c r="AY160" s="11">
        <v>435191</v>
      </c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1"/>
      <c r="BR160" s="11"/>
      <c r="BS160" s="11"/>
    </row>
    <row r="161" spans="1:71" ht="16.5" customHeight="1" x14ac:dyDescent="0.25">
      <c r="A161" s="11" t="s">
        <v>884</v>
      </c>
      <c r="B161" s="11">
        <v>617380</v>
      </c>
      <c r="C161" s="11">
        <v>519347</v>
      </c>
      <c r="D161" s="11">
        <v>572535</v>
      </c>
      <c r="E161" s="11">
        <v>476524</v>
      </c>
      <c r="F161" s="11">
        <v>603178</v>
      </c>
      <c r="G161" s="11">
        <v>586990</v>
      </c>
      <c r="H161" s="11">
        <v>550038</v>
      </c>
      <c r="I161" s="11">
        <v>3211417</v>
      </c>
      <c r="J161" s="11">
        <v>950837</v>
      </c>
      <c r="K161" s="11">
        <v>164456</v>
      </c>
      <c r="L161" s="11">
        <v>170418</v>
      </c>
      <c r="M161" s="11">
        <v>-155212</v>
      </c>
      <c r="N161" s="11">
        <v>612402</v>
      </c>
      <c r="O161" s="11">
        <v>364936</v>
      </c>
      <c r="P161" s="11">
        <v>388599</v>
      </c>
      <c r="Q161" s="11">
        <v>692186.35</v>
      </c>
      <c r="R161" s="11">
        <v>1064513</v>
      </c>
      <c r="S161" s="11">
        <v>1171392</v>
      </c>
      <c r="T161" s="11">
        <v>2843386</v>
      </c>
      <c r="U161" s="11">
        <v>1109407.1240000001</v>
      </c>
      <c r="V161" s="11">
        <v>1655833</v>
      </c>
      <c r="W161" s="11">
        <v>1427353</v>
      </c>
      <c r="X161" s="11">
        <v>1459372</v>
      </c>
      <c r="Y161" s="11">
        <v>1749971.0449999999</v>
      </c>
      <c r="Z161" s="11">
        <v>1710196</v>
      </c>
      <c r="AA161" s="11">
        <v>1841465</v>
      </c>
      <c r="AB161" s="11">
        <v>1934797</v>
      </c>
      <c r="AC161" s="11">
        <v>1820494.64</v>
      </c>
      <c r="AD161" s="11">
        <v>2147007</v>
      </c>
      <c r="AE161" s="11">
        <v>2006210</v>
      </c>
      <c r="AF161" s="11">
        <v>1816453</v>
      </c>
      <c r="AG161" s="11">
        <v>1910639.7690000001</v>
      </c>
      <c r="AH161" s="11">
        <v>2389753</v>
      </c>
      <c r="AI161" s="11">
        <v>2293052</v>
      </c>
      <c r="AJ161" s="11">
        <v>2342440</v>
      </c>
      <c r="AK161" s="11">
        <v>2218551.65</v>
      </c>
      <c r="AL161" s="11">
        <v>2775858</v>
      </c>
      <c r="AM161" s="11">
        <v>2483211</v>
      </c>
      <c r="AN161" s="11">
        <v>5982689</v>
      </c>
      <c r="AO161" s="11">
        <v>2325885.89</v>
      </c>
      <c r="AP161" s="11">
        <v>2822250</v>
      </c>
      <c r="AQ161" s="11">
        <v>2935462</v>
      </c>
      <c r="AR161" s="11">
        <v>2928069</v>
      </c>
      <c r="AS161" s="11">
        <v>2529871.87</v>
      </c>
      <c r="AT161" s="11">
        <v>2846979</v>
      </c>
      <c r="AU161" s="11">
        <v>2469670</v>
      </c>
      <c r="AV161" s="11">
        <v>2816279</v>
      </c>
      <c r="AW161" s="11">
        <v>3670826.95</v>
      </c>
      <c r="AX161" s="11">
        <v>4591995</v>
      </c>
      <c r="AY161" s="11">
        <v>467117</v>
      </c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1"/>
      <c r="BR161" s="11"/>
      <c r="BS161" s="11"/>
    </row>
    <row r="162" spans="1:71" ht="16.5" customHeight="1" x14ac:dyDescent="0.25">
      <c r="A162" s="11" t="s">
        <v>1158</v>
      </c>
      <c r="B162" s="11">
        <v>6782</v>
      </c>
      <c r="C162" s="11">
        <v>985</v>
      </c>
      <c r="D162" s="11">
        <v>2165</v>
      </c>
      <c r="E162" s="11">
        <v>3019</v>
      </c>
      <c r="F162" s="11">
        <v>10749</v>
      </c>
      <c r="G162" s="11">
        <v>-1181</v>
      </c>
      <c r="H162" s="11">
        <v>-739</v>
      </c>
      <c r="I162" s="11">
        <v>-10727</v>
      </c>
      <c r="J162" s="11">
        <v>2920</v>
      </c>
      <c r="K162" s="11">
        <v>4808</v>
      </c>
      <c r="L162" s="11">
        <v>2360</v>
      </c>
      <c r="M162" s="11">
        <v>3113</v>
      </c>
      <c r="N162" s="11">
        <v>-3576</v>
      </c>
      <c r="O162" s="11">
        <v>-3265</v>
      </c>
      <c r="P162" s="11">
        <v>18257</v>
      </c>
      <c r="Q162" s="11">
        <v>6259.89</v>
      </c>
      <c r="R162" s="11">
        <v>11866</v>
      </c>
      <c r="S162" s="11">
        <v>17569</v>
      </c>
      <c r="T162" s="11">
        <v>14327</v>
      </c>
      <c r="U162" s="11">
        <v>19391.003000000001</v>
      </c>
      <c r="V162" s="11">
        <v>25378</v>
      </c>
      <c r="W162" s="11">
        <v>22590</v>
      </c>
      <c r="X162" s="11">
        <v>23618</v>
      </c>
      <c r="Y162" s="11">
        <v>25087.565999999999</v>
      </c>
      <c r="Z162" s="11">
        <v>28132</v>
      </c>
      <c r="AA162" s="11">
        <v>28755</v>
      </c>
      <c r="AB162" s="11">
        <v>31132</v>
      </c>
      <c r="AC162" s="11">
        <v>33374.67</v>
      </c>
      <c r="AD162" s="11">
        <v>54976</v>
      </c>
      <c r="AE162" s="11">
        <v>23373</v>
      </c>
      <c r="AF162" s="11">
        <v>25685</v>
      </c>
      <c r="AG162" s="11">
        <v>33277.298999999999</v>
      </c>
      <c r="AH162" s="11">
        <v>25622</v>
      </c>
      <c r="AI162" s="11">
        <v>23891</v>
      </c>
      <c r="AJ162" s="11">
        <v>26474</v>
      </c>
      <c r="AK162" s="11">
        <v>27243.881000000001</v>
      </c>
      <c r="AL162" s="11">
        <v>29464</v>
      </c>
      <c r="AM162" s="11">
        <v>30366</v>
      </c>
      <c r="AN162" s="11">
        <v>26465</v>
      </c>
      <c r="AO162" s="11">
        <v>15569.4</v>
      </c>
      <c r="AP162" s="11">
        <v>31110</v>
      </c>
      <c r="AQ162" s="11">
        <v>45379</v>
      </c>
      <c r="AR162" s="11">
        <v>35290</v>
      </c>
      <c r="AS162" s="11">
        <v>55921.279999999999</v>
      </c>
      <c r="AT162" s="11">
        <v>40025</v>
      </c>
      <c r="AU162" s="11">
        <v>-13223</v>
      </c>
      <c r="AV162" s="11">
        <v>-29555</v>
      </c>
      <c r="AW162" s="11">
        <v>73599.743000000002</v>
      </c>
      <c r="AX162" s="11">
        <v>27845</v>
      </c>
      <c r="AY162" s="11">
        <v>-31926</v>
      </c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1"/>
      <c r="BR162" s="11"/>
      <c r="BS162" s="11"/>
    </row>
    <row r="163" spans="1:71" ht="16.5" customHeight="1" x14ac:dyDescent="0.25">
      <c r="A163" s="11" t="s">
        <v>885</v>
      </c>
      <c r="B163" s="11">
        <v>0.28000000000000003</v>
      </c>
      <c r="C163" s="11">
        <v>0.24</v>
      </c>
      <c r="D163" s="11">
        <v>0.26</v>
      </c>
      <c r="E163" s="11">
        <v>0.22</v>
      </c>
      <c r="F163" s="11">
        <v>0.28000000000000003</v>
      </c>
      <c r="G163" s="11">
        <v>0.27</v>
      </c>
      <c r="H163" s="11">
        <v>0.25</v>
      </c>
      <c r="I163" s="11">
        <v>1.47</v>
      </c>
      <c r="J163" s="11">
        <v>0.44</v>
      </c>
      <c r="K163" s="11">
        <v>0.08</v>
      </c>
      <c r="L163" s="11">
        <v>0.08</v>
      </c>
      <c r="M163" s="11">
        <v>-7.0000000000000007E-2</v>
      </c>
      <c r="N163" s="11">
        <v>0.28000000000000003</v>
      </c>
      <c r="O163" s="11">
        <v>0.17</v>
      </c>
      <c r="P163" s="11">
        <v>0.18</v>
      </c>
      <c r="Q163" s="11">
        <v>0.31</v>
      </c>
      <c r="R163" s="11">
        <v>0.49</v>
      </c>
      <c r="S163" s="11">
        <v>0.54</v>
      </c>
      <c r="T163" s="11">
        <v>1.31</v>
      </c>
      <c r="U163" s="11">
        <v>0.51</v>
      </c>
      <c r="V163" s="11">
        <v>0.76</v>
      </c>
      <c r="W163" s="11">
        <v>0.32329999999999998</v>
      </c>
      <c r="X163" s="11">
        <v>0.33</v>
      </c>
      <c r="Y163" s="11">
        <v>0.38799</v>
      </c>
      <c r="Z163" s="11">
        <v>0.38</v>
      </c>
      <c r="AA163" s="11">
        <v>0.41</v>
      </c>
      <c r="AB163" s="11">
        <v>0.43</v>
      </c>
      <c r="AC163" s="11">
        <v>0.40810999999999997</v>
      </c>
      <c r="AD163" s="11">
        <v>0.48</v>
      </c>
      <c r="AE163" s="11">
        <v>0.45</v>
      </c>
      <c r="AF163" s="11">
        <v>0.40473999999999999</v>
      </c>
      <c r="AG163" s="11">
        <v>0.42571999999999999</v>
      </c>
      <c r="AH163" s="11">
        <v>0.53247999999999995</v>
      </c>
      <c r="AI163" s="11">
        <v>0.51093</v>
      </c>
      <c r="AJ163" s="11">
        <v>0.52193000000000001</v>
      </c>
      <c r="AK163" s="11">
        <v>0.49465999999999999</v>
      </c>
      <c r="AL163" s="11">
        <v>0.61851</v>
      </c>
      <c r="AM163" s="11">
        <v>0.55330000000000001</v>
      </c>
      <c r="AN163" s="11">
        <v>1.33304</v>
      </c>
      <c r="AO163" s="11">
        <v>0.51824000000000003</v>
      </c>
      <c r="AP163" s="11">
        <v>0.62883999999999995</v>
      </c>
      <c r="AQ163" s="11">
        <v>0.65407000000000004</v>
      </c>
      <c r="AR163" s="11">
        <v>0.65242</v>
      </c>
      <c r="AS163" s="11">
        <v>0.56369999999999998</v>
      </c>
      <c r="AT163" s="11">
        <v>0.63434999999999997</v>
      </c>
      <c r="AU163" s="11">
        <v>0.55027999999999999</v>
      </c>
      <c r="AV163" s="11">
        <v>0.63</v>
      </c>
      <c r="AW163" s="11">
        <v>0.81550999999999996</v>
      </c>
      <c r="AX163" s="11">
        <v>1.0331699999999999</v>
      </c>
      <c r="AY163" s="11">
        <v>0.10408000000000001</v>
      </c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1"/>
      <c r="BR163" s="11"/>
      <c r="BS163" s="11"/>
    </row>
    <row r="164" spans="1:71" ht="16.5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1"/>
      <c r="BR164" s="11"/>
      <c r="BS164" s="11"/>
    </row>
    <row r="165" spans="1:71" ht="16.5" customHeight="1" x14ac:dyDescent="0.25">
      <c r="A165" s="11" t="s">
        <v>886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1"/>
      <c r="BR165" s="11"/>
      <c r="BS165" s="11"/>
    </row>
    <row r="166" spans="1:71" ht="16.5" customHeight="1" x14ac:dyDescent="0.25">
      <c r="A166" s="11" t="s">
        <v>883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608826</v>
      </c>
      <c r="O166" s="11">
        <v>361671</v>
      </c>
      <c r="P166" s="11">
        <v>406856</v>
      </c>
      <c r="Q166" s="11">
        <v>698446.24</v>
      </c>
      <c r="R166" s="11">
        <v>1076379</v>
      </c>
      <c r="S166" s="11">
        <v>1188961</v>
      </c>
      <c r="T166" s="11">
        <v>2857713</v>
      </c>
      <c r="U166" s="11">
        <v>1128798.1270000001</v>
      </c>
      <c r="V166" s="11">
        <v>1681211</v>
      </c>
      <c r="W166" s="11">
        <v>1449943</v>
      </c>
      <c r="X166" s="11">
        <v>1482990</v>
      </c>
      <c r="Y166" s="11">
        <v>1775058.611</v>
      </c>
      <c r="Z166" s="11">
        <v>1738328</v>
      </c>
      <c r="AA166" s="11">
        <v>1870220</v>
      </c>
      <c r="AB166" s="11">
        <v>1965929</v>
      </c>
      <c r="AC166" s="11">
        <v>1853869.31</v>
      </c>
      <c r="AD166" s="11">
        <v>2201983</v>
      </c>
      <c r="AE166" s="11">
        <v>2029583</v>
      </c>
      <c r="AF166" s="11">
        <v>1842138</v>
      </c>
      <c r="AG166" s="11">
        <v>1943917.068</v>
      </c>
      <c r="AH166" s="11">
        <v>2415375</v>
      </c>
      <c r="AI166" s="11">
        <v>2316943</v>
      </c>
      <c r="AJ166" s="11">
        <v>2368914</v>
      </c>
      <c r="AK166" s="11">
        <v>2245795.531</v>
      </c>
      <c r="AL166" s="11">
        <v>2805322</v>
      </c>
      <c r="AM166" s="11">
        <v>2513577</v>
      </c>
      <c r="AN166" s="11">
        <v>6009154</v>
      </c>
      <c r="AO166" s="11">
        <v>2341455.2999999998</v>
      </c>
      <c r="AP166" s="11">
        <v>2853360</v>
      </c>
      <c r="AQ166" s="11">
        <v>2980841</v>
      </c>
      <c r="AR166" s="11">
        <v>2963359</v>
      </c>
      <c r="AS166" s="11">
        <v>2585793.15</v>
      </c>
      <c r="AT166" s="11">
        <v>2887004</v>
      </c>
      <c r="AU166" s="11">
        <v>2456447</v>
      </c>
      <c r="AV166" s="11">
        <v>2786724</v>
      </c>
      <c r="AW166" s="11">
        <v>3744426.693</v>
      </c>
      <c r="AX166" s="11">
        <v>4619840</v>
      </c>
      <c r="AY166" s="11">
        <v>435191</v>
      </c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1"/>
      <c r="BR166" s="11"/>
      <c r="BS166" s="11"/>
    </row>
    <row r="167" spans="1:71" ht="16.5" customHeight="1" x14ac:dyDescent="0.25">
      <c r="A167" s="11" t="s">
        <v>1159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966</v>
      </c>
      <c r="O167" s="11">
        <v>313</v>
      </c>
      <c r="P167" s="11">
        <v>424</v>
      </c>
      <c r="Q167" s="11">
        <v>1083.94</v>
      </c>
      <c r="R167" s="11">
        <v>1398</v>
      </c>
      <c r="S167" s="11">
        <v>901</v>
      </c>
      <c r="T167" s="11">
        <v>2163</v>
      </c>
      <c r="U167" s="11">
        <v>674.577</v>
      </c>
      <c r="V167" s="11">
        <v>1188</v>
      </c>
      <c r="W167" s="11">
        <v>148</v>
      </c>
      <c r="X167" s="11">
        <v>380</v>
      </c>
      <c r="Y167" s="11">
        <v>196.203</v>
      </c>
      <c r="Z167" s="11">
        <v>488</v>
      </c>
      <c r="AA167" s="11">
        <v>752</v>
      </c>
      <c r="AB167" s="11">
        <v>681</v>
      </c>
      <c r="AC167" s="11">
        <v>331.21</v>
      </c>
      <c r="AD167" s="11">
        <v>1827</v>
      </c>
      <c r="AE167" s="11">
        <v>-1287</v>
      </c>
      <c r="AF167" s="11">
        <v>273</v>
      </c>
      <c r="AG167" s="11">
        <v>639.80200000000002</v>
      </c>
      <c r="AH167" s="11">
        <v>3714</v>
      </c>
      <c r="AI167" s="11">
        <v>-3857</v>
      </c>
      <c r="AJ167" s="11">
        <v>2217</v>
      </c>
      <c r="AK167" s="11">
        <v>-1240.5889999999999</v>
      </c>
      <c r="AL167" s="11">
        <v>-144</v>
      </c>
      <c r="AM167" s="11">
        <v>75</v>
      </c>
      <c r="AN167" s="11">
        <v>337</v>
      </c>
      <c r="AO167" s="11">
        <v>3161.48</v>
      </c>
      <c r="AP167" s="11">
        <v>-184</v>
      </c>
      <c r="AQ167" s="11">
        <v>147393</v>
      </c>
      <c r="AR167" s="11">
        <v>230862</v>
      </c>
      <c r="AS167" s="11">
        <v>-598921.84</v>
      </c>
      <c r="AT167" s="11">
        <v>161884</v>
      </c>
      <c r="AU167" s="11">
        <v>-70411</v>
      </c>
      <c r="AV167" s="11">
        <v>15723</v>
      </c>
      <c r="AW167" s="11">
        <v>-35629.972999999998</v>
      </c>
      <c r="AX167" s="11">
        <v>0</v>
      </c>
      <c r="AY167" s="11">
        <v>0</v>
      </c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1"/>
      <c r="BR167" s="11"/>
      <c r="BS167" s="11"/>
    </row>
    <row r="168" spans="1:71" ht="16.5" customHeight="1" x14ac:dyDescent="0.25">
      <c r="A168" s="11" t="s">
        <v>887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-13912</v>
      </c>
      <c r="W168" s="11">
        <v>0</v>
      </c>
      <c r="X168" s="11">
        <v>0</v>
      </c>
      <c r="Y168" s="11">
        <v>-0.11700000000000001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-11590.11025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-6620.9174999999996</v>
      </c>
      <c r="AT168" s="11">
        <v>0</v>
      </c>
      <c r="AU168" s="11">
        <v>0</v>
      </c>
      <c r="AV168" s="11">
        <v>0</v>
      </c>
      <c r="AW168" s="11">
        <v>0</v>
      </c>
      <c r="AX168" s="11">
        <v>0</v>
      </c>
      <c r="AY168" s="11">
        <v>0</v>
      </c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1"/>
      <c r="BR168" s="11"/>
      <c r="BS168" s="11"/>
    </row>
    <row r="169" spans="1:71" ht="16.5" customHeight="1" x14ac:dyDescent="0.25">
      <c r="A169" s="11" t="s">
        <v>1160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-89</v>
      </c>
      <c r="O169" s="11">
        <v>1611</v>
      </c>
      <c r="P169" s="11">
        <v>-4405</v>
      </c>
      <c r="Q169" s="11">
        <v>-570.12</v>
      </c>
      <c r="R169" s="11">
        <v>-3478</v>
      </c>
      <c r="S169" s="11">
        <v>1654</v>
      </c>
      <c r="T169" s="11">
        <v>-1685</v>
      </c>
      <c r="U169" s="11">
        <v>5708.6890000000003</v>
      </c>
      <c r="V169" s="11">
        <v>-71</v>
      </c>
      <c r="W169" s="11">
        <v>1106</v>
      </c>
      <c r="X169" s="11">
        <v>173</v>
      </c>
      <c r="Y169" s="11">
        <v>-1179.029</v>
      </c>
      <c r="Z169" s="11">
        <v>1521</v>
      </c>
      <c r="AA169" s="11">
        <v>-132</v>
      </c>
      <c r="AB169" s="11">
        <v>37</v>
      </c>
      <c r="AC169" s="11">
        <v>12.92</v>
      </c>
      <c r="AD169" s="11">
        <v>-806</v>
      </c>
      <c r="AE169" s="11">
        <v>315</v>
      </c>
      <c r="AF169" s="11">
        <v>-1615</v>
      </c>
      <c r="AG169" s="11">
        <v>586.55399999999997</v>
      </c>
      <c r="AH169" s="11">
        <v>320</v>
      </c>
      <c r="AI169" s="11">
        <v>823</v>
      </c>
      <c r="AJ169" s="11">
        <v>-2132</v>
      </c>
      <c r="AK169" s="11">
        <v>-1676.0889999999999</v>
      </c>
      <c r="AL169" s="11">
        <v>-2967</v>
      </c>
      <c r="AM169" s="11">
        <v>249</v>
      </c>
      <c r="AN169" s="11">
        <v>259</v>
      </c>
      <c r="AO169" s="11">
        <v>-75196.19</v>
      </c>
      <c r="AP169" s="11">
        <v>59306</v>
      </c>
      <c r="AQ169" s="11">
        <v>11859</v>
      </c>
      <c r="AR169" s="11">
        <v>-228157</v>
      </c>
      <c r="AS169" s="11">
        <v>185938.03</v>
      </c>
      <c r="AT169" s="11">
        <v>11391</v>
      </c>
      <c r="AU169" s="11">
        <v>-199857</v>
      </c>
      <c r="AV169" s="11">
        <v>-215</v>
      </c>
      <c r="AW169" s="11">
        <v>11814.887000000001</v>
      </c>
      <c r="AX169" s="11">
        <v>371</v>
      </c>
      <c r="AY169" s="11">
        <v>7024</v>
      </c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1"/>
      <c r="BR169" s="11"/>
      <c r="BS169" s="11"/>
    </row>
    <row r="170" spans="1:71" ht="16.5" customHeight="1" x14ac:dyDescent="0.25">
      <c r="A170" s="11" t="s">
        <v>1161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  <c r="AU170" s="11">
        <v>0</v>
      </c>
      <c r="AV170" s="11">
        <v>0</v>
      </c>
      <c r="AW170" s="11">
        <v>0</v>
      </c>
      <c r="AX170" s="11">
        <v>-340541</v>
      </c>
      <c r="AY170" s="11">
        <v>84107</v>
      </c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1"/>
      <c r="BR170" s="11"/>
      <c r="BS170" s="11"/>
    </row>
    <row r="171" spans="1:71" ht="16.5" customHeight="1" x14ac:dyDescent="0.25">
      <c r="A171" s="11" t="s">
        <v>888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609703</v>
      </c>
      <c r="O171" s="11">
        <v>363595</v>
      </c>
      <c r="P171" s="11">
        <v>402875</v>
      </c>
      <c r="Q171" s="11">
        <v>698960.07</v>
      </c>
      <c r="R171" s="11">
        <v>1074299</v>
      </c>
      <c r="S171" s="11">
        <v>1191516</v>
      </c>
      <c r="T171" s="11">
        <v>2858191</v>
      </c>
      <c r="U171" s="11">
        <v>1135181.3929999999</v>
      </c>
      <c r="V171" s="11">
        <v>1668416</v>
      </c>
      <c r="W171" s="11">
        <v>1451197</v>
      </c>
      <c r="X171" s="11">
        <v>1483543</v>
      </c>
      <c r="Y171" s="11">
        <v>1774075.6680000001</v>
      </c>
      <c r="Z171" s="11">
        <v>1740337</v>
      </c>
      <c r="AA171" s="11">
        <v>1870840</v>
      </c>
      <c r="AB171" s="11">
        <v>1966647</v>
      </c>
      <c r="AC171" s="11">
        <v>1854213.44</v>
      </c>
      <c r="AD171" s="11">
        <v>2203004</v>
      </c>
      <c r="AE171" s="11">
        <v>2028611</v>
      </c>
      <c r="AF171" s="11">
        <v>1840796</v>
      </c>
      <c r="AG171" s="11">
        <v>1898782.983</v>
      </c>
      <c r="AH171" s="11">
        <v>2419409</v>
      </c>
      <c r="AI171" s="11">
        <v>2313909</v>
      </c>
      <c r="AJ171" s="11">
        <v>2368999</v>
      </c>
      <c r="AK171" s="11">
        <v>2242878.8530000001</v>
      </c>
      <c r="AL171" s="11">
        <v>2802211</v>
      </c>
      <c r="AM171" s="11">
        <v>2513901</v>
      </c>
      <c r="AN171" s="11">
        <v>6009750</v>
      </c>
      <c r="AO171" s="11">
        <v>2269420.59</v>
      </c>
      <c r="AP171" s="11">
        <v>2912482</v>
      </c>
      <c r="AQ171" s="11">
        <v>3140093</v>
      </c>
      <c r="AR171" s="11">
        <v>2966064</v>
      </c>
      <c r="AS171" s="11">
        <v>2146325.66</v>
      </c>
      <c r="AT171" s="11">
        <v>3060279</v>
      </c>
      <c r="AU171" s="11">
        <v>2186179</v>
      </c>
      <c r="AV171" s="11">
        <v>2802232</v>
      </c>
      <c r="AW171" s="11">
        <v>3720611.6069999998</v>
      </c>
      <c r="AX171" s="11">
        <v>4279670</v>
      </c>
      <c r="AY171" s="11">
        <v>526322</v>
      </c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1"/>
      <c r="BR171" s="11"/>
      <c r="BS171" s="11"/>
    </row>
    <row r="172" spans="1:71" ht="16.5" customHeight="1" x14ac:dyDescent="0.25">
      <c r="A172" s="11" t="s">
        <v>889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613279</v>
      </c>
      <c r="O172" s="11">
        <v>366860</v>
      </c>
      <c r="P172" s="11">
        <v>384618</v>
      </c>
      <c r="Q172" s="11">
        <v>692700.18</v>
      </c>
      <c r="R172" s="11">
        <v>1062433</v>
      </c>
      <c r="S172" s="11">
        <v>1173947</v>
      </c>
      <c r="T172" s="11">
        <v>2843864</v>
      </c>
      <c r="U172" s="11">
        <v>1115790.3899999999</v>
      </c>
      <c r="V172" s="11">
        <v>1643038</v>
      </c>
      <c r="W172" s="11">
        <v>1428607</v>
      </c>
      <c r="X172" s="11">
        <v>1459925</v>
      </c>
      <c r="Y172" s="11">
        <v>1748988.102</v>
      </c>
      <c r="Z172" s="11">
        <v>1712205</v>
      </c>
      <c r="AA172" s="11">
        <v>1842085</v>
      </c>
      <c r="AB172" s="11">
        <v>1935515</v>
      </c>
      <c r="AC172" s="11">
        <v>1820838.77</v>
      </c>
      <c r="AD172" s="11">
        <v>2148028</v>
      </c>
      <c r="AE172" s="11">
        <v>2005238</v>
      </c>
      <c r="AF172" s="11">
        <v>1815111</v>
      </c>
      <c r="AG172" s="11">
        <v>1865505.6839999999</v>
      </c>
      <c r="AH172" s="11">
        <v>2393787</v>
      </c>
      <c r="AI172" s="11">
        <v>2290018</v>
      </c>
      <c r="AJ172" s="11">
        <v>2342525</v>
      </c>
      <c r="AK172" s="11">
        <v>2215634.9720000001</v>
      </c>
      <c r="AL172" s="11">
        <v>2772747</v>
      </c>
      <c r="AM172" s="11">
        <v>2483535</v>
      </c>
      <c r="AN172" s="11">
        <v>5983285</v>
      </c>
      <c r="AO172" s="11">
        <v>2253851.1800000002</v>
      </c>
      <c r="AP172" s="11">
        <v>2881372</v>
      </c>
      <c r="AQ172" s="11">
        <v>3094714</v>
      </c>
      <c r="AR172" s="11">
        <v>2930774</v>
      </c>
      <c r="AS172" s="11">
        <v>2090404.38</v>
      </c>
      <c r="AT172" s="11">
        <v>3020254</v>
      </c>
      <c r="AU172" s="11">
        <v>2263095</v>
      </c>
      <c r="AV172" s="11">
        <v>2831446</v>
      </c>
      <c r="AW172" s="11">
        <v>3641401.5109999999</v>
      </c>
      <c r="AX172" s="11">
        <v>4252508</v>
      </c>
      <c r="AY172" s="11">
        <v>556842</v>
      </c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1"/>
      <c r="BR172" s="11"/>
      <c r="BS172" s="11"/>
    </row>
    <row r="173" spans="1:71" ht="16.5" customHeight="1" x14ac:dyDescent="0.25">
      <c r="A173" s="11" t="s">
        <v>1162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-3576</v>
      </c>
      <c r="O173" s="11">
        <v>-3265</v>
      </c>
      <c r="P173" s="11">
        <v>18257</v>
      </c>
      <c r="Q173" s="11">
        <v>6259.89</v>
      </c>
      <c r="R173" s="11">
        <v>11866</v>
      </c>
      <c r="S173" s="11">
        <v>17569</v>
      </c>
      <c r="T173" s="11">
        <v>14327</v>
      </c>
      <c r="U173" s="11">
        <v>19391.003000000001</v>
      </c>
      <c r="V173" s="11">
        <v>25378</v>
      </c>
      <c r="W173" s="11">
        <v>22590</v>
      </c>
      <c r="X173" s="11">
        <v>23618</v>
      </c>
      <c r="Y173" s="11">
        <v>25087.565999999999</v>
      </c>
      <c r="Z173" s="11">
        <v>28132</v>
      </c>
      <c r="AA173" s="11">
        <v>28755</v>
      </c>
      <c r="AB173" s="11">
        <v>31132</v>
      </c>
      <c r="AC173" s="11">
        <v>33374.67</v>
      </c>
      <c r="AD173" s="11">
        <v>54976</v>
      </c>
      <c r="AE173" s="11">
        <v>23373</v>
      </c>
      <c r="AF173" s="11">
        <v>25685</v>
      </c>
      <c r="AG173" s="11">
        <v>33277.298999999999</v>
      </c>
      <c r="AH173" s="11">
        <v>25622</v>
      </c>
      <c r="AI173" s="11">
        <v>23891</v>
      </c>
      <c r="AJ173" s="11">
        <v>26474</v>
      </c>
      <c r="AK173" s="11">
        <v>27243.881000000001</v>
      </c>
      <c r="AL173" s="11">
        <v>29464</v>
      </c>
      <c r="AM173" s="11">
        <v>30366</v>
      </c>
      <c r="AN173" s="11">
        <v>26465</v>
      </c>
      <c r="AO173" s="11">
        <v>15569.4</v>
      </c>
      <c r="AP173" s="11">
        <v>31110</v>
      </c>
      <c r="AQ173" s="11">
        <v>45379</v>
      </c>
      <c r="AR173" s="11">
        <v>35290</v>
      </c>
      <c r="AS173" s="11">
        <v>55921.279999999999</v>
      </c>
      <c r="AT173" s="11">
        <v>40025</v>
      </c>
      <c r="AU173" s="11">
        <v>-76916</v>
      </c>
      <c r="AV173" s="11">
        <v>-29214</v>
      </c>
      <c r="AW173" s="11">
        <v>79210.096000000005</v>
      </c>
      <c r="AX173" s="11">
        <v>27162</v>
      </c>
      <c r="AY173" s="11">
        <v>-30520</v>
      </c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1"/>
      <c r="BR173" s="11"/>
      <c r="BS173" s="11"/>
    </row>
    <row r="174" spans="1:71" ht="16.5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1"/>
      <c r="BR174" s="11"/>
      <c r="BS174" s="11"/>
    </row>
    <row r="175" spans="1:71" ht="16.5" customHeight="1" x14ac:dyDescent="0.25">
      <c r="A175" s="1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1"/>
      <c r="Q175" s="11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1"/>
      <c r="BR175" s="11"/>
      <c r="BS175" s="11"/>
    </row>
    <row r="176" spans="1:71" ht="16.5" customHeight="1" x14ac:dyDescent="0.25">
      <c r="A176" s="11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1"/>
      <c r="Q176" s="11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1"/>
      <c r="BR176" s="11"/>
      <c r="BS176" s="11"/>
    </row>
    <row r="177" spans="1:71" ht="16.5" customHeight="1" x14ac:dyDescent="0.25">
      <c r="A177" s="11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1"/>
      <c r="Q177" s="11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1"/>
      <c r="BR177" s="11"/>
      <c r="BS177" s="11"/>
    </row>
    <row r="178" spans="1:71" ht="16.5" customHeight="1" x14ac:dyDescent="0.25">
      <c r="A178" s="1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1"/>
      <c r="Q178" s="11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1"/>
      <c r="BR178" s="11"/>
      <c r="BS178" s="11"/>
    </row>
    <row r="179" spans="1:71" ht="16.5" customHeight="1" x14ac:dyDescent="0.25">
      <c r="A179" s="1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1"/>
      <c r="Q179" s="11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1"/>
      <c r="BR179" s="11"/>
      <c r="BS179" s="11"/>
    </row>
    <row r="180" spans="1:71" ht="16.5" customHeight="1" x14ac:dyDescent="0.25">
      <c r="A180" s="1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1"/>
      <c r="Q180" s="11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1"/>
      <c r="BR180" s="11"/>
      <c r="BS180" s="11"/>
    </row>
    <row r="181" spans="1:71" ht="16.5" customHeight="1" x14ac:dyDescent="0.25">
      <c r="A181" s="1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1"/>
      <c r="Q181" s="11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1"/>
      <c r="BR181" s="11"/>
      <c r="BS181" s="11"/>
    </row>
    <row r="182" spans="1:71" ht="16.5" customHeight="1" x14ac:dyDescent="0.25">
      <c r="A182" s="1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1"/>
      <c r="Q182" s="11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1"/>
      <c r="BR182" s="11"/>
      <c r="BS182" s="11"/>
    </row>
    <row r="183" spans="1:71" ht="16.5" customHeight="1" x14ac:dyDescent="0.25">
      <c r="A183" s="1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1"/>
      <c r="Q183" s="11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1"/>
      <c r="BR183" s="11"/>
      <c r="BS183" s="11"/>
    </row>
    <row r="184" spans="1:71" ht="16.5" customHeight="1" x14ac:dyDescent="0.25">
      <c r="A184" s="1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1"/>
      <c r="Q184" s="11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1"/>
      <c r="BR184" s="11"/>
      <c r="BS184" s="11"/>
    </row>
    <row r="185" spans="1:71" ht="16.5" customHeight="1" x14ac:dyDescent="0.25">
      <c r="A185" s="1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1"/>
      <c r="Q185" s="11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1"/>
      <c r="BR185" s="11"/>
      <c r="BS185" s="11"/>
    </row>
    <row r="186" spans="1:71" ht="16.5" customHeight="1" x14ac:dyDescent="0.25">
      <c r="A186" s="1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1"/>
      <c r="Q186" s="11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1"/>
      <c r="BR186" s="11"/>
      <c r="BS186" s="11"/>
    </row>
    <row r="187" spans="1:71" ht="16.5" customHeight="1" x14ac:dyDescent="0.25">
      <c r="A187" s="1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1"/>
      <c r="Q187" s="11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1"/>
      <c r="BR187" s="11"/>
      <c r="BS187" s="11"/>
    </row>
    <row r="188" spans="1:71" ht="16.5" customHeight="1" x14ac:dyDescent="0.25">
      <c r="A188" s="1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1"/>
      <c r="Q188" s="11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1"/>
      <c r="BR188" s="11"/>
      <c r="BS188" s="11"/>
    </row>
    <row r="189" spans="1:71" ht="16.5" customHeight="1" x14ac:dyDescent="0.25">
      <c r="A189" s="1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1"/>
      <c r="Q189" s="11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1"/>
      <c r="BR189" s="11"/>
      <c r="BS189" s="11"/>
    </row>
    <row r="190" spans="1:71" ht="16.5" customHeight="1" x14ac:dyDescent="0.25">
      <c r="A190" s="1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1"/>
      <c r="Q190" s="11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1"/>
      <c r="BR190" s="11"/>
      <c r="BS190" s="11"/>
    </row>
    <row r="191" spans="1:71" ht="16.5" customHeight="1" x14ac:dyDescent="0.25">
      <c r="A191" s="1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1"/>
      <c r="Q191" s="11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1"/>
      <c r="BR191" s="11"/>
      <c r="BS191" s="11"/>
    </row>
    <row r="192" spans="1:71" ht="16.5" customHeight="1" x14ac:dyDescent="0.25">
      <c r="A192" s="1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1"/>
      <c r="Q192" s="11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1"/>
      <c r="BR192" s="11"/>
      <c r="BS192" s="11"/>
    </row>
    <row r="193" spans="1:71" ht="16.5" customHeight="1" x14ac:dyDescent="0.25">
      <c r="A193" s="1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1"/>
      <c r="Q193" s="11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1"/>
      <c r="BR193" s="11"/>
      <c r="BS193" s="11"/>
    </row>
    <row r="194" spans="1:71" ht="16.5" customHeight="1" x14ac:dyDescent="0.25">
      <c r="A194" s="1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1"/>
      <c r="Q194" s="11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1"/>
      <c r="BR194" s="11"/>
      <c r="BS194" s="11"/>
    </row>
    <row r="195" spans="1:71" ht="16.5" customHeight="1" x14ac:dyDescent="0.25">
      <c r="A195" s="1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1"/>
      <c r="Q195" s="11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1"/>
      <c r="BR195" s="11"/>
      <c r="BS195" s="11"/>
    </row>
    <row r="196" spans="1:71" ht="16.5" customHeight="1" x14ac:dyDescent="0.25">
      <c r="A196" s="1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1"/>
      <c r="Q196" s="11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1"/>
      <c r="BR196" s="11"/>
      <c r="BS196" s="11"/>
    </row>
    <row r="197" spans="1:71" ht="16.5" customHeight="1" x14ac:dyDescent="0.25">
      <c r="A197" s="1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1"/>
      <c r="Q197" s="11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1"/>
      <c r="BR197" s="11"/>
      <c r="BS197" s="11"/>
    </row>
    <row r="198" spans="1:71" ht="16.5" customHeight="1" x14ac:dyDescent="0.25">
      <c r="A198" s="1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1"/>
      <c r="Q198" s="11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1"/>
      <c r="BR198" s="11"/>
      <c r="BS198" s="11"/>
    </row>
    <row r="199" spans="1:71" ht="16.5" customHeight="1" x14ac:dyDescent="0.25">
      <c r="A199" s="1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1"/>
      <c r="Q199" s="11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1"/>
      <c r="BR199" s="11"/>
      <c r="BS199" s="11"/>
    </row>
    <row r="200" spans="1:71" ht="16.5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</row>
    <row r="201" spans="1:71" ht="16.5" customHeight="1" x14ac:dyDescent="0.25">
      <c r="A201" s="1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1"/>
      <c r="BR201" s="11"/>
      <c r="BS201" s="11"/>
    </row>
    <row r="202" spans="1:71" ht="16.5" customHeight="1" x14ac:dyDescent="0.25">
      <c r="A202" s="154" t="s">
        <v>1163</v>
      </c>
      <c r="B202" s="16">
        <f t="shared" ref="B202:BP202" si="3">B150+B152</f>
        <v>600</v>
      </c>
      <c r="C202" s="16">
        <f t="shared" si="3"/>
        <v>1180</v>
      </c>
      <c r="D202" s="16">
        <f t="shared" si="3"/>
        <v>1580</v>
      </c>
      <c r="E202" s="16">
        <f t="shared" si="3"/>
        <v>1930</v>
      </c>
      <c r="F202" s="16">
        <f t="shared" si="3"/>
        <v>25160</v>
      </c>
      <c r="G202" s="16">
        <f t="shared" si="3"/>
        <v>19307</v>
      </c>
      <c r="H202" s="16">
        <f t="shared" si="3"/>
        <v>19222</v>
      </c>
      <c r="I202" s="16">
        <f t="shared" si="3"/>
        <v>16369</v>
      </c>
      <c r="J202" s="16">
        <f t="shared" si="3"/>
        <v>20184</v>
      </c>
      <c r="K202" s="16">
        <f t="shared" si="3"/>
        <v>21106</v>
      </c>
      <c r="L202" s="16">
        <f t="shared" si="3"/>
        <v>19966</v>
      </c>
      <c r="M202" s="16">
        <f t="shared" si="3"/>
        <v>216603</v>
      </c>
      <c r="N202" s="16">
        <f t="shared" si="3"/>
        <v>0</v>
      </c>
      <c r="O202" s="16">
        <f t="shared" si="3"/>
        <v>0</v>
      </c>
      <c r="P202" s="16">
        <f t="shared" si="3"/>
        <v>0</v>
      </c>
      <c r="Q202" s="16">
        <f t="shared" si="3"/>
        <v>0</v>
      </c>
      <c r="R202" s="16">
        <f t="shared" si="3"/>
        <v>0</v>
      </c>
      <c r="S202" s="16">
        <f t="shared" si="3"/>
        <v>0</v>
      </c>
      <c r="T202" s="16">
        <f t="shared" si="3"/>
        <v>0</v>
      </c>
      <c r="U202" s="16">
        <f t="shared" si="3"/>
        <v>0</v>
      </c>
      <c r="V202" s="16">
        <f t="shared" si="3"/>
        <v>0</v>
      </c>
      <c r="W202" s="16">
        <f t="shared" si="3"/>
        <v>0</v>
      </c>
      <c r="X202" s="16">
        <f t="shared" si="3"/>
        <v>0</v>
      </c>
      <c r="Y202" s="16">
        <f t="shared" si="3"/>
        <v>0</v>
      </c>
      <c r="Z202" s="16">
        <f t="shared" si="3"/>
        <v>0</v>
      </c>
      <c r="AA202" s="16">
        <f t="shared" si="3"/>
        <v>0</v>
      </c>
      <c r="AB202" s="16">
        <f t="shared" si="3"/>
        <v>0</v>
      </c>
      <c r="AC202" s="16">
        <f t="shared" si="3"/>
        <v>0</v>
      </c>
      <c r="AD202" s="16">
        <f t="shared" si="3"/>
        <v>0</v>
      </c>
      <c r="AE202" s="16">
        <f t="shared" si="3"/>
        <v>0</v>
      </c>
      <c r="AF202" s="16">
        <f t="shared" si="3"/>
        <v>0</v>
      </c>
      <c r="AG202" s="16">
        <f t="shared" si="3"/>
        <v>0</v>
      </c>
      <c r="AH202" s="16">
        <f t="shared" si="3"/>
        <v>0</v>
      </c>
      <c r="AI202" s="16">
        <f t="shared" si="3"/>
        <v>0</v>
      </c>
      <c r="AJ202" s="16">
        <f t="shared" si="3"/>
        <v>0</v>
      </c>
      <c r="AK202" s="16">
        <f t="shared" si="3"/>
        <v>0</v>
      </c>
      <c r="AL202" s="16">
        <f t="shared" si="3"/>
        <v>0</v>
      </c>
      <c r="AM202" s="16">
        <f t="shared" si="3"/>
        <v>0</v>
      </c>
      <c r="AN202" s="16">
        <f t="shared" si="3"/>
        <v>0</v>
      </c>
      <c r="AO202" s="16">
        <f t="shared" si="3"/>
        <v>0</v>
      </c>
      <c r="AP202" s="16">
        <f t="shared" si="3"/>
        <v>0</v>
      </c>
      <c r="AQ202" s="16">
        <f t="shared" si="3"/>
        <v>0</v>
      </c>
      <c r="AR202" s="16">
        <f t="shared" si="3"/>
        <v>0</v>
      </c>
      <c r="AS202" s="16">
        <f t="shared" si="3"/>
        <v>0</v>
      </c>
      <c r="AT202" s="16">
        <f t="shared" si="3"/>
        <v>0</v>
      </c>
      <c r="AU202" s="16">
        <f t="shared" si="3"/>
        <v>0</v>
      </c>
      <c r="AV202" s="16">
        <f t="shared" si="3"/>
        <v>0</v>
      </c>
      <c r="AW202" s="16">
        <f t="shared" si="3"/>
        <v>0</v>
      </c>
      <c r="AX202" s="16">
        <f t="shared" si="3"/>
        <v>0</v>
      </c>
      <c r="AY202" s="16">
        <f t="shared" si="3"/>
        <v>0</v>
      </c>
      <c r="AZ202" s="16">
        <f t="shared" si="3"/>
        <v>0</v>
      </c>
      <c r="BA202" s="16">
        <f t="shared" si="3"/>
        <v>0</v>
      </c>
      <c r="BB202" s="16">
        <f t="shared" si="3"/>
        <v>0</v>
      </c>
      <c r="BC202" s="16">
        <f t="shared" si="3"/>
        <v>0</v>
      </c>
      <c r="BD202" s="16">
        <f t="shared" si="3"/>
        <v>0</v>
      </c>
      <c r="BE202" s="16">
        <f t="shared" si="3"/>
        <v>0</v>
      </c>
      <c r="BF202" s="16">
        <f t="shared" si="3"/>
        <v>0</v>
      </c>
      <c r="BG202" s="16">
        <f t="shared" si="3"/>
        <v>0</v>
      </c>
      <c r="BH202" s="16">
        <f t="shared" si="3"/>
        <v>0</v>
      </c>
      <c r="BI202" s="16">
        <f t="shared" si="3"/>
        <v>0</v>
      </c>
      <c r="BJ202" s="16">
        <f t="shared" si="3"/>
        <v>0</v>
      </c>
      <c r="BK202" s="16">
        <f t="shared" si="3"/>
        <v>0</v>
      </c>
      <c r="BL202" s="16">
        <f t="shared" si="3"/>
        <v>0</v>
      </c>
      <c r="BM202" s="16">
        <f t="shared" si="3"/>
        <v>0</v>
      </c>
      <c r="BN202" s="16">
        <f t="shared" si="3"/>
        <v>0</v>
      </c>
      <c r="BO202" s="16">
        <f t="shared" si="3"/>
        <v>0</v>
      </c>
      <c r="BP202" s="16">
        <f t="shared" si="3"/>
        <v>0</v>
      </c>
      <c r="BQ202" s="11"/>
      <c r="BR202" s="11"/>
      <c r="BS202" s="11"/>
    </row>
    <row r="203" spans="1:71" ht="16.5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6"/>
      <c r="BR203" s="16"/>
      <c r="BS203" s="16"/>
    </row>
    <row r="204" spans="1:71" ht="16.5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</row>
    <row r="205" spans="1:71" ht="16.5" customHeight="1" x14ac:dyDescent="0.25">
      <c r="A205" s="14" t="s">
        <v>890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</row>
    <row r="206" spans="1:71" ht="16.5" customHeight="1" x14ac:dyDescent="0.25">
      <c r="A206" s="11" t="s">
        <v>739</v>
      </c>
      <c r="B206" s="11" t="s">
        <v>740</v>
      </c>
      <c r="C206" s="11" t="s">
        <v>741</v>
      </c>
      <c r="D206" s="11" t="s">
        <v>742</v>
      </c>
      <c r="E206" s="11" t="s">
        <v>743</v>
      </c>
      <c r="F206" s="11" t="s">
        <v>744</v>
      </c>
      <c r="G206" s="11" t="s">
        <v>745</v>
      </c>
      <c r="H206" s="11" t="s">
        <v>746</v>
      </c>
      <c r="I206" s="11" t="s">
        <v>747</v>
      </c>
      <c r="J206" s="11" t="s">
        <v>748</v>
      </c>
      <c r="K206" s="11" t="s">
        <v>749</v>
      </c>
      <c r="L206" s="11" t="s">
        <v>750</v>
      </c>
      <c r="M206" s="11" t="s">
        <v>751</v>
      </c>
      <c r="N206" s="11" t="s">
        <v>752</v>
      </c>
      <c r="O206" s="11" t="s">
        <v>753</v>
      </c>
      <c r="P206" s="11" t="s">
        <v>754</v>
      </c>
      <c r="Q206" s="11" t="s">
        <v>755</v>
      </c>
      <c r="R206" s="11" t="s">
        <v>756</v>
      </c>
      <c r="S206" s="11" t="s">
        <v>757</v>
      </c>
      <c r="T206" s="11" t="s">
        <v>758</v>
      </c>
      <c r="U206" s="11" t="s">
        <v>759</v>
      </c>
      <c r="V206" s="11" t="s">
        <v>760</v>
      </c>
      <c r="W206" s="11" t="s">
        <v>761</v>
      </c>
      <c r="X206" s="11" t="s">
        <v>762</v>
      </c>
      <c r="Y206" s="11" t="s">
        <v>763</v>
      </c>
      <c r="Z206" s="11" t="s">
        <v>764</v>
      </c>
      <c r="AA206" s="11" t="s">
        <v>765</v>
      </c>
      <c r="AB206" s="11" t="s">
        <v>766</v>
      </c>
      <c r="AC206" s="11" t="s">
        <v>767</v>
      </c>
      <c r="AD206" s="11" t="s">
        <v>768</v>
      </c>
      <c r="AE206" s="11" t="s">
        <v>769</v>
      </c>
      <c r="AF206" s="11" t="s">
        <v>770</v>
      </c>
      <c r="AG206" s="11" t="s">
        <v>771</v>
      </c>
      <c r="AH206" s="11" t="s">
        <v>772</v>
      </c>
      <c r="AI206" s="11" t="s">
        <v>773</v>
      </c>
      <c r="AJ206" s="11" t="s">
        <v>774</v>
      </c>
      <c r="AK206" s="11" t="s">
        <v>775</v>
      </c>
      <c r="AL206" s="11" t="s">
        <v>776</v>
      </c>
      <c r="AM206" s="11" t="s">
        <v>777</v>
      </c>
      <c r="AN206" s="11" t="s">
        <v>778</v>
      </c>
      <c r="AO206" s="11" t="s">
        <v>779</v>
      </c>
      <c r="AP206" s="11" t="s">
        <v>780</v>
      </c>
      <c r="AQ206" s="11" t="s">
        <v>781</v>
      </c>
      <c r="AR206" s="11" t="s">
        <v>782</v>
      </c>
      <c r="AS206" s="11" t="s">
        <v>783</v>
      </c>
      <c r="AT206" s="11" t="s">
        <v>784</v>
      </c>
      <c r="AU206" s="11" t="s">
        <v>785</v>
      </c>
      <c r="AV206" s="11" t="s">
        <v>786</v>
      </c>
      <c r="AW206" s="11" t="s">
        <v>787</v>
      </c>
      <c r="AX206" s="11" t="s">
        <v>788</v>
      </c>
      <c r="AY206" s="11" t="s">
        <v>789</v>
      </c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</row>
    <row r="207" spans="1:71" ht="16.5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</row>
    <row r="208" spans="1:71" ht="16.5" customHeight="1" x14ac:dyDescent="0.25">
      <c r="A208" s="11" t="s">
        <v>891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</row>
    <row r="209" spans="1:71" ht="16.5" customHeight="1" x14ac:dyDescent="0.25">
      <c r="A209" s="11" t="s">
        <v>892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8017621.068</v>
      </c>
      <c r="AH209" s="11">
        <v>2415375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0</v>
      </c>
      <c r="AV209" s="11">
        <v>0</v>
      </c>
      <c r="AW209" s="11">
        <v>0</v>
      </c>
      <c r="AX209" s="11">
        <v>0</v>
      </c>
      <c r="AY209" s="11">
        <v>0</v>
      </c>
      <c r="AZ209" s="16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</row>
    <row r="210" spans="1:71" ht="16.5" customHeight="1" x14ac:dyDescent="0.25">
      <c r="A210" s="11" t="s">
        <v>893</v>
      </c>
      <c r="B210" s="11">
        <v>624162</v>
      </c>
      <c r="C210" s="11">
        <v>1144494</v>
      </c>
      <c r="D210" s="11">
        <v>1719194</v>
      </c>
      <c r="E210" s="11">
        <v>2198737</v>
      </c>
      <c r="F210" s="11">
        <v>613927</v>
      </c>
      <c r="G210" s="11">
        <v>1199736</v>
      </c>
      <c r="H210" s="11">
        <v>1749035</v>
      </c>
      <c r="I210" s="11">
        <v>4949725</v>
      </c>
      <c r="J210" s="11">
        <v>953757</v>
      </c>
      <c r="K210" s="11">
        <v>1123021</v>
      </c>
      <c r="L210" s="11">
        <v>1295799</v>
      </c>
      <c r="M210" s="11">
        <v>1143701</v>
      </c>
      <c r="N210" s="11">
        <v>608826</v>
      </c>
      <c r="O210" s="11">
        <v>970497</v>
      </c>
      <c r="P210" s="11">
        <v>1377353</v>
      </c>
      <c r="Q210" s="11">
        <v>2075799.24</v>
      </c>
      <c r="R210" s="11">
        <v>1076379</v>
      </c>
      <c r="S210" s="11">
        <v>2265340</v>
      </c>
      <c r="T210" s="11">
        <v>5123053</v>
      </c>
      <c r="U210" s="11">
        <v>6251851.1270000003</v>
      </c>
      <c r="V210" s="11">
        <v>1681211</v>
      </c>
      <c r="W210" s="11">
        <v>3131153</v>
      </c>
      <c r="X210" s="11">
        <v>4614145</v>
      </c>
      <c r="Y210" s="11">
        <v>6389203.6109999996</v>
      </c>
      <c r="Z210" s="11">
        <v>1738328</v>
      </c>
      <c r="AA210" s="11">
        <v>3608548</v>
      </c>
      <c r="AB210" s="11">
        <v>5574477</v>
      </c>
      <c r="AC210" s="11">
        <v>7428346.3099999996</v>
      </c>
      <c r="AD210" s="11">
        <v>2201983</v>
      </c>
      <c r="AE210" s="11">
        <v>4231566</v>
      </c>
      <c r="AF210" s="11">
        <v>6073704</v>
      </c>
      <c r="AG210" s="11">
        <v>0</v>
      </c>
      <c r="AH210" s="11">
        <v>0</v>
      </c>
      <c r="AI210" s="11">
        <v>4732318</v>
      </c>
      <c r="AJ210" s="11">
        <v>7101232</v>
      </c>
      <c r="AK210" s="11">
        <v>9347027.5309999995</v>
      </c>
      <c r="AL210" s="11">
        <v>2805322</v>
      </c>
      <c r="AM210" s="11">
        <v>5318900</v>
      </c>
      <c r="AN210" s="11">
        <v>11328054</v>
      </c>
      <c r="AO210" s="11">
        <v>13669509.300000001</v>
      </c>
      <c r="AP210" s="11">
        <v>2853360</v>
      </c>
      <c r="AQ210" s="11">
        <v>5834201</v>
      </c>
      <c r="AR210" s="11">
        <v>8797560</v>
      </c>
      <c r="AS210" s="11">
        <v>11383353.15</v>
      </c>
      <c r="AT210" s="11">
        <v>2887004</v>
      </c>
      <c r="AU210" s="11">
        <v>5343451</v>
      </c>
      <c r="AV210" s="11">
        <v>8064825</v>
      </c>
      <c r="AW210" s="11">
        <v>11809251.693</v>
      </c>
      <c r="AX210" s="11">
        <v>4619840</v>
      </c>
      <c r="AY210" s="11">
        <v>5055031</v>
      </c>
      <c r="AZ210" s="16"/>
      <c r="BA210" s="16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</row>
    <row r="211" spans="1:71" ht="16.5" customHeight="1" x14ac:dyDescent="0.25">
      <c r="A211" s="11" t="s">
        <v>894</v>
      </c>
      <c r="B211" s="11">
        <v>351258</v>
      </c>
      <c r="C211" s="11">
        <v>690732</v>
      </c>
      <c r="D211" s="11">
        <v>1072605</v>
      </c>
      <c r="E211" s="11">
        <v>1462663</v>
      </c>
      <c r="F211" s="11">
        <v>481985</v>
      </c>
      <c r="G211" s="11">
        <v>988787</v>
      </c>
      <c r="H211" s="11">
        <v>1550300</v>
      </c>
      <c r="I211" s="11">
        <v>2110189</v>
      </c>
      <c r="J211" s="11">
        <v>576687</v>
      </c>
      <c r="K211" s="11">
        <v>1155061</v>
      </c>
      <c r="L211" s="11">
        <v>1713813</v>
      </c>
      <c r="M211" s="11">
        <v>2356239</v>
      </c>
      <c r="N211" s="11">
        <v>656693</v>
      </c>
      <c r="O211" s="11">
        <v>1363561</v>
      </c>
      <c r="P211" s="11">
        <v>2085733</v>
      </c>
      <c r="Q211" s="11">
        <v>2947934.43</v>
      </c>
      <c r="R211" s="11">
        <v>835102</v>
      </c>
      <c r="S211" s="11">
        <v>1634391</v>
      </c>
      <c r="T211" s="11">
        <v>2418990</v>
      </c>
      <c r="U211" s="11">
        <v>3257827.49</v>
      </c>
      <c r="V211" s="11">
        <v>879747</v>
      </c>
      <c r="W211" s="11">
        <v>1767385</v>
      </c>
      <c r="X211" s="11">
        <v>2697590</v>
      </c>
      <c r="Y211" s="11">
        <v>3683705.4049999998</v>
      </c>
      <c r="Z211" s="11">
        <v>1009603</v>
      </c>
      <c r="AA211" s="11">
        <v>1932153</v>
      </c>
      <c r="AB211" s="11">
        <v>2959338</v>
      </c>
      <c r="AC211" s="11">
        <v>4019178.78</v>
      </c>
      <c r="AD211" s="11">
        <v>1040047</v>
      </c>
      <c r="AE211" s="11">
        <v>2110094</v>
      </c>
      <c r="AF211" s="11">
        <v>3260865</v>
      </c>
      <c r="AG211" s="11">
        <v>4437851.45</v>
      </c>
      <c r="AH211" s="11">
        <v>1236515</v>
      </c>
      <c r="AI211" s="11">
        <v>2484559</v>
      </c>
      <c r="AJ211" s="11">
        <v>3775324</v>
      </c>
      <c r="AK211" s="11">
        <v>5122662.324</v>
      </c>
      <c r="AL211" s="11">
        <v>1296076</v>
      </c>
      <c r="AM211" s="11">
        <v>2609657</v>
      </c>
      <c r="AN211" s="11">
        <v>3945860</v>
      </c>
      <c r="AO211" s="11">
        <v>5314523.3099999996</v>
      </c>
      <c r="AP211" s="11">
        <v>1390854</v>
      </c>
      <c r="AQ211" s="11">
        <v>2798349</v>
      </c>
      <c r="AR211" s="11">
        <v>4363108</v>
      </c>
      <c r="AS211" s="11">
        <v>5905735.4299999997</v>
      </c>
      <c r="AT211" s="11">
        <v>1569713</v>
      </c>
      <c r="AU211" s="11">
        <v>3221428</v>
      </c>
      <c r="AV211" s="11">
        <v>4893677</v>
      </c>
      <c r="AW211" s="11">
        <v>7116898.8849999998</v>
      </c>
      <c r="AX211" s="11">
        <v>2025435</v>
      </c>
      <c r="AY211" s="11">
        <v>3955825</v>
      </c>
      <c r="AZ211" s="16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</row>
    <row r="212" spans="1:71" ht="16.5" customHeight="1" x14ac:dyDescent="0.25">
      <c r="A212" s="11" t="s">
        <v>895</v>
      </c>
      <c r="B212" s="11">
        <v>351258</v>
      </c>
      <c r="C212" s="11">
        <v>690732</v>
      </c>
      <c r="D212" s="11">
        <v>1072605</v>
      </c>
      <c r="E212" s="11">
        <v>1329233</v>
      </c>
      <c r="F212" s="11">
        <v>397027</v>
      </c>
      <c r="G212" s="11">
        <v>0</v>
      </c>
      <c r="H212" s="11">
        <v>1282715</v>
      </c>
      <c r="I212" s="11">
        <v>1757855</v>
      </c>
      <c r="J212" s="11">
        <v>490237</v>
      </c>
      <c r="K212" s="11">
        <v>1016330</v>
      </c>
      <c r="L212" s="11">
        <v>1503450</v>
      </c>
      <c r="M212" s="11">
        <v>2019660</v>
      </c>
      <c r="N212" s="11">
        <v>395273</v>
      </c>
      <c r="O212" s="11">
        <v>820475</v>
      </c>
      <c r="P212" s="11">
        <v>1254869</v>
      </c>
      <c r="Q212" s="11">
        <v>1851162.52</v>
      </c>
      <c r="R212" s="11">
        <v>536970</v>
      </c>
      <c r="S212" s="11">
        <v>1076186</v>
      </c>
      <c r="T212" s="11">
        <v>1648690</v>
      </c>
      <c r="U212" s="11">
        <v>2272251.5329999998</v>
      </c>
      <c r="V212" s="11">
        <v>665953</v>
      </c>
      <c r="W212" s="11">
        <v>1310635</v>
      </c>
      <c r="X212" s="11">
        <v>1997677</v>
      </c>
      <c r="Y212" s="11">
        <v>2613640.4720000001</v>
      </c>
      <c r="Z212" s="11">
        <v>756770</v>
      </c>
      <c r="AA212" s="11">
        <v>1491785</v>
      </c>
      <c r="AB212" s="11">
        <v>2283106</v>
      </c>
      <c r="AC212" s="11">
        <v>3075217.36</v>
      </c>
      <c r="AD212" s="11">
        <v>772078</v>
      </c>
      <c r="AE212" s="11">
        <v>1571851</v>
      </c>
      <c r="AF212" s="11">
        <v>2440600</v>
      </c>
      <c r="AG212" s="11">
        <v>3391086.6660000002</v>
      </c>
      <c r="AH212" s="11">
        <v>967420</v>
      </c>
      <c r="AI212" s="11">
        <v>1942807</v>
      </c>
      <c r="AJ212" s="11">
        <v>2937336</v>
      </c>
      <c r="AK212" s="11">
        <v>4003241.1239999998</v>
      </c>
      <c r="AL212" s="11">
        <v>1033832</v>
      </c>
      <c r="AM212" s="11">
        <v>0</v>
      </c>
      <c r="AN212" s="11">
        <v>0</v>
      </c>
      <c r="AO212" s="11">
        <v>5314523.3099999996</v>
      </c>
      <c r="AP212" s="11">
        <v>1137644</v>
      </c>
      <c r="AQ212" s="11">
        <v>0</v>
      </c>
      <c r="AR212" s="11">
        <v>0</v>
      </c>
      <c r="AS212" s="11">
        <v>0</v>
      </c>
      <c r="AT212" s="11">
        <v>0</v>
      </c>
      <c r="AU212" s="11">
        <v>0</v>
      </c>
      <c r="AV212" s="11">
        <v>0</v>
      </c>
      <c r="AW212" s="11">
        <v>0</v>
      </c>
      <c r="AX212" s="11">
        <v>0</v>
      </c>
      <c r="AY212" s="11">
        <v>0</v>
      </c>
      <c r="AZ212" s="16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</row>
    <row r="213" spans="1:71" ht="16.5" customHeight="1" x14ac:dyDescent="0.25">
      <c r="A213" s="11" t="s">
        <v>896</v>
      </c>
      <c r="B213" s="11">
        <v>0</v>
      </c>
      <c r="C213" s="11">
        <v>0</v>
      </c>
      <c r="D213" s="11">
        <v>0</v>
      </c>
      <c r="E213" s="11">
        <v>133430</v>
      </c>
      <c r="F213" s="11">
        <v>84958</v>
      </c>
      <c r="G213" s="11">
        <v>0</v>
      </c>
      <c r="H213" s="11">
        <v>267585</v>
      </c>
      <c r="I213" s="11">
        <v>352335</v>
      </c>
      <c r="J213" s="11">
        <v>86450</v>
      </c>
      <c r="K213" s="11">
        <v>138731</v>
      </c>
      <c r="L213" s="11">
        <v>210363</v>
      </c>
      <c r="M213" s="11">
        <v>336579</v>
      </c>
      <c r="N213" s="11">
        <v>261420</v>
      </c>
      <c r="O213" s="11">
        <v>543086</v>
      </c>
      <c r="P213" s="11">
        <v>830864</v>
      </c>
      <c r="Q213" s="11">
        <v>1096771.9099999999</v>
      </c>
      <c r="R213" s="11">
        <v>298132</v>
      </c>
      <c r="S213" s="11">
        <v>558205</v>
      </c>
      <c r="T213" s="11">
        <v>770300</v>
      </c>
      <c r="U213" s="11">
        <v>985575.95700000005</v>
      </c>
      <c r="V213" s="11">
        <v>213794</v>
      </c>
      <c r="W213" s="11">
        <v>456750</v>
      </c>
      <c r="X213" s="11">
        <v>699913</v>
      </c>
      <c r="Y213" s="11">
        <v>1070064.933</v>
      </c>
      <c r="Z213" s="11">
        <v>252833</v>
      </c>
      <c r="AA213" s="11">
        <v>440368</v>
      </c>
      <c r="AB213" s="11">
        <v>676232</v>
      </c>
      <c r="AC213" s="11">
        <v>943961.42</v>
      </c>
      <c r="AD213" s="11">
        <v>267969</v>
      </c>
      <c r="AE213" s="11">
        <v>538243</v>
      </c>
      <c r="AF213" s="11">
        <v>820265</v>
      </c>
      <c r="AG213" s="11">
        <v>1046764.784</v>
      </c>
      <c r="AH213" s="11">
        <v>269095</v>
      </c>
      <c r="AI213" s="11">
        <v>541752</v>
      </c>
      <c r="AJ213" s="11">
        <v>837988</v>
      </c>
      <c r="AK213" s="11">
        <v>1119421.2</v>
      </c>
      <c r="AL213" s="11">
        <v>262244</v>
      </c>
      <c r="AM213" s="11">
        <v>0</v>
      </c>
      <c r="AN213" s="11">
        <v>3945860</v>
      </c>
      <c r="AO213" s="11">
        <v>0</v>
      </c>
      <c r="AP213" s="11">
        <v>253210</v>
      </c>
      <c r="AQ213" s="11">
        <v>0</v>
      </c>
      <c r="AR213" s="11">
        <v>0</v>
      </c>
      <c r="AS213" s="11">
        <v>5905735.4299999997</v>
      </c>
      <c r="AT213" s="11">
        <v>0</v>
      </c>
      <c r="AU213" s="11">
        <v>0</v>
      </c>
      <c r="AV213" s="11">
        <v>0</v>
      </c>
      <c r="AW213" s="11">
        <v>0</v>
      </c>
      <c r="AX213" s="11">
        <v>0</v>
      </c>
      <c r="AY213" s="11">
        <v>0</v>
      </c>
      <c r="AZ213" s="16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</row>
    <row r="214" spans="1:71" ht="16.5" customHeight="1" x14ac:dyDescent="0.25">
      <c r="A214" s="11" t="s">
        <v>897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1170</v>
      </c>
      <c r="H214" s="11">
        <v>417</v>
      </c>
      <c r="I214" s="11">
        <v>0</v>
      </c>
      <c r="J214" s="11">
        <v>-163836</v>
      </c>
      <c r="K214" s="11">
        <v>-162967</v>
      </c>
      <c r="L214" s="11">
        <v>-163748</v>
      </c>
      <c r="M214" s="11">
        <v>56</v>
      </c>
      <c r="N214" s="11">
        <v>47</v>
      </c>
      <c r="O214" s="11">
        <v>-251</v>
      </c>
      <c r="P214" s="11">
        <v>607</v>
      </c>
      <c r="Q214" s="11">
        <v>6377.92</v>
      </c>
      <c r="R214" s="11">
        <v>-1275</v>
      </c>
      <c r="S214" s="11">
        <v>-1685</v>
      </c>
      <c r="T214" s="11">
        <v>-1872</v>
      </c>
      <c r="U214" s="11">
        <v>13922.397000000001</v>
      </c>
      <c r="V214" s="11">
        <v>-5978</v>
      </c>
      <c r="W214" s="11">
        <v>-2832</v>
      </c>
      <c r="X214" s="11">
        <v>-3527</v>
      </c>
      <c r="Y214" s="11">
        <v>-3358.92</v>
      </c>
      <c r="Z214" s="11">
        <v>15</v>
      </c>
      <c r="AA214" s="11">
        <v>-34</v>
      </c>
      <c r="AB214" s="11">
        <v>-33</v>
      </c>
      <c r="AC214" s="11">
        <v>4995.18</v>
      </c>
      <c r="AD214" s="11">
        <v>-58</v>
      </c>
      <c r="AE214" s="11">
        <v>-241</v>
      </c>
      <c r="AF214" s="11">
        <v>-223</v>
      </c>
      <c r="AG214" s="11">
        <v>-1589.864</v>
      </c>
      <c r="AH214" s="11">
        <v>-2222</v>
      </c>
      <c r="AI214" s="11">
        <v>-2139</v>
      </c>
      <c r="AJ214" s="11">
        <v>-3765</v>
      </c>
      <c r="AK214" s="11">
        <v>2870.4360000000001</v>
      </c>
      <c r="AL214" s="11">
        <v>1217</v>
      </c>
      <c r="AM214" s="11">
        <v>873</v>
      </c>
      <c r="AN214" s="11">
        <v>2814</v>
      </c>
      <c r="AO214" s="11">
        <v>6488.13</v>
      </c>
      <c r="AP214" s="11">
        <v>-125</v>
      </c>
      <c r="AQ214" s="11">
        <v>-128</v>
      </c>
      <c r="AR214" s="11">
        <v>12390</v>
      </c>
      <c r="AS214" s="11">
        <v>34496.99</v>
      </c>
      <c r="AT214" s="11">
        <v>-4385</v>
      </c>
      <c r="AU214" s="11">
        <v>-3316</v>
      </c>
      <c r="AV214" s="11">
        <v>-2084</v>
      </c>
      <c r="AW214" s="11">
        <v>-15505.315000000001</v>
      </c>
      <c r="AX214" s="11">
        <v>-8220</v>
      </c>
      <c r="AY214" s="11">
        <v>17903</v>
      </c>
      <c r="AZ214" s="16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</row>
    <row r="215" spans="1:71" ht="16.5" customHeight="1" x14ac:dyDescent="0.25">
      <c r="A215" s="11" t="s">
        <v>987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-162739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>
        <v>0</v>
      </c>
      <c r="AW215" s="11">
        <v>0</v>
      </c>
      <c r="AX215" s="11">
        <v>0</v>
      </c>
      <c r="AY215" s="11">
        <v>0</v>
      </c>
      <c r="AZ215" s="16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</row>
    <row r="216" spans="1:71" ht="16.5" customHeight="1" x14ac:dyDescent="0.25">
      <c r="A216" s="11" t="s">
        <v>1158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-852918.95200000005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16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</row>
    <row r="217" spans="1:71" ht="16.5" customHeight="1" x14ac:dyDescent="0.25">
      <c r="A217" s="11" t="s">
        <v>1164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-169280</v>
      </c>
      <c r="H217" s="11">
        <v>-254653</v>
      </c>
      <c r="I217" s="11">
        <v>-450542</v>
      </c>
      <c r="J217" s="11">
        <v>-117503</v>
      </c>
      <c r="K217" s="11">
        <v>-233622</v>
      </c>
      <c r="L217" s="11">
        <v>-346361</v>
      </c>
      <c r="M217" s="11">
        <v>-475123</v>
      </c>
      <c r="N217" s="11">
        <v>-123133</v>
      </c>
      <c r="O217" s="11">
        <v>-248822</v>
      </c>
      <c r="P217" s="11">
        <v>-379560</v>
      </c>
      <c r="Q217" s="11">
        <v>-497549.72</v>
      </c>
      <c r="R217" s="11">
        <v>-136069</v>
      </c>
      <c r="S217" s="11">
        <v>-273818</v>
      </c>
      <c r="T217" s="11">
        <v>-419274</v>
      </c>
      <c r="U217" s="11">
        <v>-584247.77099999995</v>
      </c>
      <c r="V217" s="11">
        <v>-168201</v>
      </c>
      <c r="W217" s="11">
        <v>-344676</v>
      </c>
      <c r="X217" s="11">
        <v>-514330</v>
      </c>
      <c r="Y217" s="11">
        <v>-685931.49399999995</v>
      </c>
      <c r="Z217" s="11">
        <v>-178315</v>
      </c>
      <c r="AA217" s="11">
        <v>-384380</v>
      </c>
      <c r="AB217" s="11">
        <v>-601292</v>
      </c>
      <c r="AC217" s="11">
        <v>-813271.49</v>
      </c>
      <c r="AD217" s="11">
        <v>-209570</v>
      </c>
      <c r="AE217" s="11">
        <v>-398542</v>
      </c>
      <c r="AF217" s="11">
        <v>-576943</v>
      </c>
      <c r="AG217" s="11">
        <v>-749304.41599999997</v>
      </c>
      <c r="AH217" s="11">
        <v>-209629</v>
      </c>
      <c r="AI217" s="11">
        <v>-420743</v>
      </c>
      <c r="AJ217" s="11">
        <v>-639376</v>
      </c>
      <c r="AK217" s="11">
        <v>0</v>
      </c>
      <c r="AL217" s="11">
        <v>-218739</v>
      </c>
      <c r="AM217" s="11">
        <v>-418254</v>
      </c>
      <c r="AN217" s="11">
        <v>-619494</v>
      </c>
      <c r="AO217" s="11">
        <v>-838708.55</v>
      </c>
      <c r="AP217" s="11">
        <v>-255101</v>
      </c>
      <c r="AQ217" s="11">
        <v>-527417</v>
      </c>
      <c r="AR217" s="11">
        <v>-778546</v>
      </c>
      <c r="AS217" s="11">
        <v>-987151.12</v>
      </c>
      <c r="AT217" s="11">
        <v>-301173</v>
      </c>
      <c r="AU217" s="11">
        <v>-594623</v>
      </c>
      <c r="AV217" s="11">
        <v>-954060</v>
      </c>
      <c r="AW217" s="11">
        <v>-1295501.9820000001</v>
      </c>
      <c r="AX217" s="11">
        <v>-580727</v>
      </c>
      <c r="AY217" s="11">
        <v>-684689</v>
      </c>
      <c r="AZ217" s="16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</row>
    <row r="218" spans="1:71" ht="16.5" customHeight="1" x14ac:dyDescent="0.25">
      <c r="A218" s="11" t="s">
        <v>1165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32769.96</v>
      </c>
      <c r="R218" s="11">
        <v>-19736</v>
      </c>
      <c r="S218" s="11">
        <v>3117</v>
      </c>
      <c r="T218" s="11">
        <v>-20253</v>
      </c>
      <c r="U218" s="11">
        <v>-24672.959999999999</v>
      </c>
      <c r="V218" s="11">
        <v>-31120</v>
      </c>
      <c r="W218" s="11">
        <v>11466</v>
      </c>
      <c r="X218" s="11">
        <v>11466</v>
      </c>
      <c r="Y218" s="11">
        <v>20782.611000000001</v>
      </c>
      <c r="Z218" s="11">
        <v>-12831</v>
      </c>
      <c r="AA218" s="11">
        <v>-12292</v>
      </c>
      <c r="AB218" s="11">
        <v>-16899</v>
      </c>
      <c r="AC218" s="11">
        <v>7827.12</v>
      </c>
      <c r="AD218" s="11">
        <v>-16811</v>
      </c>
      <c r="AE218" s="11">
        <v>31232</v>
      </c>
      <c r="AF218" s="11">
        <v>131321</v>
      </c>
      <c r="AG218" s="11">
        <v>120963.954</v>
      </c>
      <c r="AH218" s="11">
        <v>-32690</v>
      </c>
      <c r="AI218" s="11">
        <v>-34355</v>
      </c>
      <c r="AJ218" s="11">
        <v>-54743</v>
      </c>
      <c r="AK218" s="11">
        <v>0</v>
      </c>
      <c r="AL218" s="11">
        <v>-57103</v>
      </c>
      <c r="AM218" s="11">
        <v>-75032</v>
      </c>
      <c r="AN218" s="11">
        <v>-2458</v>
      </c>
      <c r="AO218" s="11">
        <v>0</v>
      </c>
      <c r="AP218" s="11">
        <v>0</v>
      </c>
      <c r="AQ218" s="11">
        <v>0</v>
      </c>
      <c r="AR218" s="11">
        <v>0</v>
      </c>
      <c r="AS218" s="11">
        <v>74.959999999999994</v>
      </c>
      <c r="AT218" s="11">
        <v>0</v>
      </c>
      <c r="AU218" s="11">
        <v>193448</v>
      </c>
      <c r="AV218" s="11">
        <v>192013</v>
      </c>
      <c r="AW218" s="11">
        <v>33609.677000000003</v>
      </c>
      <c r="AX218" s="11">
        <v>3668</v>
      </c>
      <c r="AY218" s="11">
        <v>-4351</v>
      </c>
      <c r="AZ218" s="16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</row>
    <row r="219" spans="1:71" ht="16.5" customHeight="1" x14ac:dyDescent="0.25">
      <c r="A219" s="11" t="s">
        <v>1166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-187015.22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>
        <v>0</v>
      </c>
      <c r="AW219" s="11">
        <v>0</v>
      </c>
      <c r="AX219" s="11">
        <v>0</v>
      </c>
      <c r="AY219" s="11">
        <v>0</v>
      </c>
      <c r="AZ219" s="16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</row>
    <row r="220" spans="1:71" ht="16.5" customHeight="1" x14ac:dyDescent="0.25">
      <c r="A220" s="11" t="s">
        <v>899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-66250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  <c r="AU220" s="11">
        <v>0</v>
      </c>
      <c r="AV220" s="11">
        <v>0</v>
      </c>
      <c r="AW220" s="11">
        <v>0</v>
      </c>
      <c r="AX220" s="11">
        <v>0</v>
      </c>
      <c r="AY220" s="11">
        <v>0</v>
      </c>
      <c r="AZ220" s="16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</row>
    <row r="221" spans="1:71" ht="16.5" customHeight="1" x14ac:dyDescent="0.25">
      <c r="A221" s="11" t="s">
        <v>901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-377333.33399999997</v>
      </c>
      <c r="Z221" s="11">
        <v>0</v>
      </c>
      <c r="AA221" s="11">
        <v>0</v>
      </c>
      <c r="AB221" s="11">
        <v>0</v>
      </c>
      <c r="AC221" s="11">
        <v>0</v>
      </c>
      <c r="AD221" s="11">
        <v>-134397</v>
      </c>
      <c r="AE221" s="11">
        <v>-134397</v>
      </c>
      <c r="AF221" s="11">
        <v>-166226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>
        <v>0</v>
      </c>
      <c r="AW221" s="11">
        <v>0</v>
      </c>
      <c r="AX221" s="11">
        <v>0</v>
      </c>
      <c r="AY221" s="11">
        <v>0</v>
      </c>
      <c r="AZ221" s="16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</row>
    <row r="222" spans="1:71" ht="16.5" customHeight="1" x14ac:dyDescent="0.25">
      <c r="A222" s="11" t="s">
        <v>1167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-7500</v>
      </c>
      <c r="AS222" s="11">
        <v>-7673.58</v>
      </c>
      <c r="AT222" s="11">
        <v>-44810</v>
      </c>
      <c r="AU222" s="11">
        <v>-44810</v>
      </c>
      <c r="AV222" s="11">
        <v>0</v>
      </c>
      <c r="AW222" s="11">
        <v>-48941.616999999998</v>
      </c>
      <c r="AX222" s="11">
        <v>0</v>
      </c>
      <c r="AY222" s="11">
        <v>0</v>
      </c>
      <c r="AZ222" s="16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</row>
    <row r="223" spans="1:71" ht="16.5" customHeight="1" x14ac:dyDescent="0.25">
      <c r="A223" s="11" t="s">
        <v>1168</v>
      </c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-8922</v>
      </c>
      <c r="AQ223" s="11">
        <v>-37235</v>
      </c>
      <c r="AR223" s="11">
        <v>-60359</v>
      </c>
      <c r="AS223" s="11">
        <v>-131547.15</v>
      </c>
      <c r="AT223" s="11">
        <v>-83185</v>
      </c>
      <c r="AU223" s="11">
        <v>-206497</v>
      </c>
      <c r="AV223" s="11">
        <v>-54603</v>
      </c>
      <c r="AW223" s="11">
        <v>-193943.54199999999</v>
      </c>
      <c r="AX223" s="11">
        <v>-35259</v>
      </c>
      <c r="AY223" s="11">
        <v>-410518</v>
      </c>
      <c r="AZ223" s="16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</row>
    <row r="224" spans="1:71" ht="16.5" customHeight="1" x14ac:dyDescent="0.25">
      <c r="A224" s="11" t="s">
        <v>898</v>
      </c>
      <c r="B224" s="11">
        <v>0</v>
      </c>
      <c r="C224" s="11">
        <v>0</v>
      </c>
      <c r="D224" s="11">
        <v>0</v>
      </c>
      <c r="E224" s="11">
        <v>0</v>
      </c>
      <c r="F224" s="11">
        <v>0</v>
      </c>
      <c r="G224" s="11">
        <v>-698</v>
      </c>
      <c r="H224" s="11">
        <v>-2076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-2114</v>
      </c>
      <c r="O224" s="11">
        <v>-2070</v>
      </c>
      <c r="P224" s="11">
        <v>461</v>
      </c>
      <c r="Q224" s="11">
        <v>461.57</v>
      </c>
      <c r="R224" s="11">
        <v>68</v>
      </c>
      <c r="S224" s="11">
        <v>18439</v>
      </c>
      <c r="T224" s="11">
        <v>997</v>
      </c>
      <c r="U224" s="11">
        <v>18649.307000000001</v>
      </c>
      <c r="V224" s="11">
        <v>-1399</v>
      </c>
      <c r="W224" s="11">
        <v>0</v>
      </c>
      <c r="X224" s="11">
        <v>4329</v>
      </c>
      <c r="Y224" s="11">
        <v>0</v>
      </c>
      <c r="Z224" s="11">
        <v>0</v>
      </c>
      <c r="AA224" s="11">
        <v>0</v>
      </c>
      <c r="AB224" s="11">
        <v>-36665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411.17599999999999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11">
        <v>0</v>
      </c>
      <c r="AV224" s="11">
        <v>-4232</v>
      </c>
      <c r="AW224" s="11">
        <v>0</v>
      </c>
      <c r="AX224" s="11">
        <v>0</v>
      </c>
      <c r="AY224" s="11">
        <v>0</v>
      </c>
      <c r="AZ224" s="16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</row>
    <row r="225" spans="1:71" ht="16.5" customHeight="1" x14ac:dyDescent="0.25">
      <c r="A225" s="11" t="s">
        <v>1169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-14436</v>
      </c>
      <c r="J225" s="11">
        <v>-867</v>
      </c>
      <c r="K225" s="11">
        <v>-2033</v>
      </c>
      <c r="L225" s="11">
        <v>-1214</v>
      </c>
      <c r="M225" s="11">
        <v>-1214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-1601562</v>
      </c>
      <c r="U225" s="11">
        <v>-1775836.3319999999</v>
      </c>
      <c r="V225" s="11">
        <v>0</v>
      </c>
      <c r="W225" s="11">
        <v>147</v>
      </c>
      <c r="X225" s="11">
        <v>0</v>
      </c>
      <c r="Y225" s="11">
        <v>746.822</v>
      </c>
      <c r="Z225" s="11">
        <v>-78</v>
      </c>
      <c r="AA225" s="11">
        <v>-36744</v>
      </c>
      <c r="AB225" s="11">
        <v>0</v>
      </c>
      <c r="AC225" s="11">
        <v>-2180.2600000000002</v>
      </c>
      <c r="AD225" s="11">
        <v>148</v>
      </c>
      <c r="AE225" s="11">
        <v>-158</v>
      </c>
      <c r="AF225" s="11">
        <v>3597</v>
      </c>
      <c r="AG225" s="11">
        <v>18866.382000000001</v>
      </c>
      <c r="AH225" s="11">
        <v>18866</v>
      </c>
      <c r="AI225" s="11">
        <v>-454</v>
      </c>
      <c r="AJ225" s="11">
        <v>-86</v>
      </c>
      <c r="AK225" s="11">
        <v>0</v>
      </c>
      <c r="AL225" s="11">
        <v>-12625</v>
      </c>
      <c r="AM225" s="11">
        <v>751</v>
      </c>
      <c r="AN225" s="11">
        <v>433</v>
      </c>
      <c r="AO225" s="11">
        <v>-49766.62</v>
      </c>
      <c r="AP225" s="11">
        <v>0</v>
      </c>
      <c r="AQ225" s="11">
        <v>59</v>
      </c>
      <c r="AR225" s="11">
        <v>-5691</v>
      </c>
      <c r="AS225" s="11">
        <v>-3504.61</v>
      </c>
      <c r="AT225" s="11">
        <v>-3058</v>
      </c>
      <c r="AU225" s="11">
        <v>-4661</v>
      </c>
      <c r="AV225" s="11">
        <v>0</v>
      </c>
      <c r="AW225" s="11">
        <v>-1651.9639999999999</v>
      </c>
      <c r="AX225" s="11">
        <v>-2569629</v>
      </c>
      <c r="AY225" s="11">
        <v>-2569641</v>
      </c>
      <c r="AZ225" s="16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</row>
    <row r="226" spans="1:71" ht="16.5" customHeight="1" x14ac:dyDescent="0.25">
      <c r="A226" s="11" t="s">
        <v>902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966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  <c r="AU226" s="11">
        <v>-37953</v>
      </c>
      <c r="AV226" s="11">
        <v>0</v>
      </c>
      <c r="AW226" s="11">
        <v>0</v>
      </c>
      <c r="AX226" s="11">
        <v>0</v>
      </c>
      <c r="AY226" s="11">
        <v>-4010</v>
      </c>
      <c r="AZ226" s="16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</row>
    <row r="227" spans="1:71" ht="16.5" customHeight="1" x14ac:dyDescent="0.25">
      <c r="A227" s="11" t="s">
        <v>1170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-22151.21</v>
      </c>
      <c r="R227" s="11">
        <v>18958</v>
      </c>
      <c r="S227" s="11">
        <v>18886</v>
      </c>
      <c r="T227" s="11">
        <v>-4031</v>
      </c>
      <c r="U227" s="11">
        <v>931.00599999999997</v>
      </c>
      <c r="V227" s="11">
        <v>-3011</v>
      </c>
      <c r="W227" s="11">
        <v>-5665</v>
      </c>
      <c r="X227" s="11">
        <v>-12343</v>
      </c>
      <c r="Y227" s="11">
        <v>-43706.478000000003</v>
      </c>
      <c r="Z227" s="11">
        <v>0</v>
      </c>
      <c r="AA227" s="11">
        <v>23726</v>
      </c>
      <c r="AB227" s="11">
        <v>30803</v>
      </c>
      <c r="AC227" s="11">
        <v>22039.82</v>
      </c>
      <c r="AD227" s="11">
        <v>19400</v>
      </c>
      <c r="AE227" s="11">
        <v>-6798</v>
      </c>
      <c r="AF227" s="11">
        <v>58929</v>
      </c>
      <c r="AG227" s="11">
        <v>44126.81</v>
      </c>
      <c r="AH227" s="11">
        <v>-28309</v>
      </c>
      <c r="AI227" s="11">
        <v>-28808</v>
      </c>
      <c r="AJ227" s="11">
        <v>-28757</v>
      </c>
      <c r="AK227" s="11">
        <v>0</v>
      </c>
      <c r="AL227" s="11">
        <v>4901</v>
      </c>
      <c r="AM227" s="11">
        <v>5341</v>
      </c>
      <c r="AN227" s="11">
        <v>-3210</v>
      </c>
      <c r="AO227" s="11">
        <v>-3209.76</v>
      </c>
      <c r="AP227" s="11">
        <v>0</v>
      </c>
      <c r="AQ227" s="11">
        <v>0</v>
      </c>
      <c r="AR227" s="11">
        <v>0</v>
      </c>
      <c r="AS227" s="11">
        <v>0</v>
      </c>
      <c r="AT227" s="11">
        <v>13593</v>
      </c>
      <c r="AU227" s="11">
        <v>0</v>
      </c>
      <c r="AV227" s="11">
        <v>-23172</v>
      </c>
      <c r="AW227" s="11">
        <v>192118.451</v>
      </c>
      <c r="AX227" s="11">
        <v>28723</v>
      </c>
      <c r="AY227" s="11">
        <v>147052</v>
      </c>
      <c r="AZ227" s="16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</row>
    <row r="228" spans="1:71" ht="16.5" customHeight="1" x14ac:dyDescent="0.25">
      <c r="A228" s="11" t="s">
        <v>1171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141032.55799999999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0</v>
      </c>
      <c r="AU228" s="11">
        <v>0</v>
      </c>
      <c r="AV228" s="11">
        <v>9624</v>
      </c>
      <c r="AW228" s="11">
        <v>0</v>
      </c>
      <c r="AX228" s="11">
        <v>0</v>
      </c>
      <c r="AY228" s="11">
        <v>0</v>
      </c>
      <c r="AZ228" s="16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</row>
    <row r="229" spans="1:71" ht="16.5" customHeight="1" x14ac:dyDescent="0.25">
      <c r="A229" s="11" t="s">
        <v>1172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-15447</v>
      </c>
      <c r="I229" s="11">
        <v>0</v>
      </c>
      <c r="J229" s="11">
        <v>0</v>
      </c>
      <c r="K229" s="11">
        <v>0</v>
      </c>
      <c r="L229" s="11">
        <v>0</v>
      </c>
      <c r="M229" s="11">
        <v>775000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  <c r="AU229" s="11">
        <v>0</v>
      </c>
      <c r="AV229" s="11">
        <v>0</v>
      </c>
      <c r="AW229" s="11">
        <v>0</v>
      </c>
      <c r="AX229" s="11">
        <v>0</v>
      </c>
      <c r="AY229" s="11">
        <v>0</v>
      </c>
      <c r="AZ229" s="16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</row>
    <row r="230" spans="1:71" ht="16.5" customHeight="1" x14ac:dyDescent="0.25">
      <c r="A230" s="11" t="s">
        <v>906</v>
      </c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11">
        <v>410086</v>
      </c>
      <c r="H230" s="11">
        <v>554318</v>
      </c>
      <c r="I230" s="11">
        <v>745180</v>
      </c>
      <c r="J230" s="11">
        <v>168158</v>
      </c>
      <c r="K230" s="11">
        <v>342062</v>
      </c>
      <c r="L230" s="11">
        <v>518774</v>
      </c>
      <c r="M230" s="11">
        <v>688290</v>
      </c>
      <c r="N230" s="11">
        <v>178226</v>
      </c>
      <c r="O230" s="11">
        <v>383600</v>
      </c>
      <c r="P230" s="11">
        <v>618865</v>
      </c>
      <c r="Q230" s="11">
        <v>874265.59999999998</v>
      </c>
      <c r="R230" s="11">
        <v>252354</v>
      </c>
      <c r="S230" s="11">
        <v>505999</v>
      </c>
      <c r="T230" s="11">
        <v>841452</v>
      </c>
      <c r="U230" s="11">
        <v>1057395.44</v>
      </c>
      <c r="V230" s="11">
        <v>215923</v>
      </c>
      <c r="W230" s="11">
        <v>491238</v>
      </c>
      <c r="X230" s="11">
        <v>656370</v>
      </c>
      <c r="Y230" s="11">
        <v>812532.81700000004</v>
      </c>
      <c r="Z230" s="11">
        <v>178592</v>
      </c>
      <c r="AA230" s="11">
        <v>464894</v>
      </c>
      <c r="AB230" s="11">
        <v>584731</v>
      </c>
      <c r="AC230" s="11">
        <v>676751.11</v>
      </c>
      <c r="AD230" s="11">
        <v>96008</v>
      </c>
      <c r="AE230" s="11">
        <v>198898</v>
      </c>
      <c r="AF230" s="11">
        <v>339536</v>
      </c>
      <c r="AG230" s="11">
        <v>508714.08899999998</v>
      </c>
      <c r="AH230" s="11">
        <v>180008</v>
      </c>
      <c r="AI230" s="11">
        <v>346163</v>
      </c>
      <c r="AJ230" s="11">
        <v>501368</v>
      </c>
      <c r="AK230" s="11">
        <v>633460.33900000004</v>
      </c>
      <c r="AL230" s="11">
        <v>109664</v>
      </c>
      <c r="AM230" s="11">
        <v>202466</v>
      </c>
      <c r="AN230" s="11">
        <v>299789</v>
      </c>
      <c r="AO230" s="11">
        <v>363859.11</v>
      </c>
      <c r="AP230" s="11">
        <v>104544</v>
      </c>
      <c r="AQ230" s="11">
        <v>132936</v>
      </c>
      <c r="AR230" s="11">
        <v>243060</v>
      </c>
      <c r="AS230" s="11">
        <v>426332.77</v>
      </c>
      <c r="AT230" s="11">
        <v>186073</v>
      </c>
      <c r="AU230" s="11">
        <v>422167</v>
      </c>
      <c r="AV230" s="11">
        <v>611918</v>
      </c>
      <c r="AW230" s="11">
        <v>811468.75</v>
      </c>
      <c r="AX230" s="11">
        <v>480112</v>
      </c>
      <c r="AY230" s="11">
        <v>970420</v>
      </c>
      <c r="AZ230" s="16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</row>
    <row r="231" spans="1:71" ht="16.5" customHeight="1" x14ac:dyDescent="0.25">
      <c r="A231" s="11" t="s">
        <v>882</v>
      </c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11">
        <v>319715</v>
      </c>
      <c r="H231" s="11">
        <v>431231</v>
      </c>
      <c r="I231" s="11">
        <v>1699258</v>
      </c>
      <c r="J231" s="11">
        <v>263607</v>
      </c>
      <c r="K231" s="11">
        <v>408363</v>
      </c>
      <c r="L231" s="11">
        <v>574511</v>
      </c>
      <c r="M231" s="11">
        <v>724968</v>
      </c>
      <c r="N231" s="11">
        <v>104262</v>
      </c>
      <c r="O231" s="11">
        <v>167911</v>
      </c>
      <c r="P231" s="11">
        <v>275806</v>
      </c>
      <c r="Q231" s="11">
        <v>354479.2</v>
      </c>
      <c r="R231" s="11">
        <v>214708</v>
      </c>
      <c r="S231" s="11">
        <v>451123</v>
      </c>
      <c r="T231" s="11">
        <v>555273</v>
      </c>
      <c r="U231" s="11">
        <v>641637.76899999997</v>
      </c>
      <c r="V231" s="11">
        <v>297196</v>
      </c>
      <c r="W231" s="11">
        <v>518202</v>
      </c>
      <c r="X231" s="11">
        <v>805714</v>
      </c>
      <c r="Y231" s="11">
        <v>1206049.82</v>
      </c>
      <c r="Z231" s="11">
        <v>370098</v>
      </c>
      <c r="AA231" s="11">
        <v>736182</v>
      </c>
      <c r="AB231" s="11">
        <v>1116414</v>
      </c>
      <c r="AC231" s="11">
        <v>1378041.11</v>
      </c>
      <c r="AD231" s="11">
        <v>412622</v>
      </c>
      <c r="AE231" s="11">
        <v>737289</v>
      </c>
      <c r="AF231" s="11">
        <v>1106339</v>
      </c>
      <c r="AG231" s="11">
        <v>1430629.71</v>
      </c>
      <c r="AH231" s="11">
        <v>448830</v>
      </c>
      <c r="AI231" s="11">
        <v>909071</v>
      </c>
      <c r="AJ231" s="11">
        <v>1328359</v>
      </c>
      <c r="AK231" s="11">
        <v>1686336.102</v>
      </c>
      <c r="AL231" s="11">
        <v>519468</v>
      </c>
      <c r="AM231" s="11">
        <v>960077</v>
      </c>
      <c r="AN231" s="11">
        <v>1440875</v>
      </c>
      <c r="AO231" s="11">
        <v>1794526.41</v>
      </c>
      <c r="AP231" s="11">
        <v>473772</v>
      </c>
      <c r="AQ231" s="11">
        <v>1092357</v>
      </c>
      <c r="AR231" s="11">
        <v>1660802</v>
      </c>
      <c r="AS231" s="11">
        <v>2056902.38</v>
      </c>
      <c r="AT231" s="11">
        <v>552852</v>
      </c>
      <c r="AU231" s="11">
        <v>1143293</v>
      </c>
      <c r="AV231" s="11">
        <v>1751354</v>
      </c>
      <c r="AW231" s="11">
        <v>2336357.7170000002</v>
      </c>
      <c r="AX231" s="11">
        <v>1177219</v>
      </c>
      <c r="AY231" s="11">
        <v>1196878</v>
      </c>
      <c r="AZ231" s="16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</row>
    <row r="232" spans="1:71" ht="16.5" customHeight="1" x14ac:dyDescent="0.25">
      <c r="A232" s="11" t="s">
        <v>907</v>
      </c>
      <c r="B232" s="11">
        <v>-523200</v>
      </c>
      <c r="C232" s="11">
        <v>-231980</v>
      </c>
      <c r="D232" s="11">
        <v>-156222</v>
      </c>
      <c r="E232" s="11">
        <v>-238744</v>
      </c>
      <c r="F232" s="11">
        <v>136338</v>
      </c>
      <c r="G232" s="11">
        <v>-475214</v>
      </c>
      <c r="H232" s="11">
        <v>-347467</v>
      </c>
      <c r="I232" s="11">
        <v>-3687026</v>
      </c>
      <c r="J232" s="11">
        <v>-344380</v>
      </c>
      <c r="K232" s="11">
        <v>-387717</v>
      </c>
      <c r="L232" s="11">
        <v>-338240</v>
      </c>
      <c r="M232" s="11">
        <v>-344889</v>
      </c>
      <c r="N232" s="11">
        <v>-75131</v>
      </c>
      <c r="O232" s="11">
        <v>-168787</v>
      </c>
      <c r="P232" s="11">
        <v>-258273</v>
      </c>
      <c r="Q232" s="11">
        <v>-578969.31000000006</v>
      </c>
      <c r="R232" s="11">
        <v>-90713</v>
      </c>
      <c r="S232" s="11">
        <v>-185302</v>
      </c>
      <c r="T232" s="11">
        <v>-282217</v>
      </c>
      <c r="U232" s="11">
        <v>-412034.61900000001</v>
      </c>
      <c r="V232" s="11">
        <v>-100374</v>
      </c>
      <c r="W232" s="11">
        <v>-312470</v>
      </c>
      <c r="X232" s="11">
        <v>-377632</v>
      </c>
      <c r="Y232" s="11">
        <v>-458676.00599999999</v>
      </c>
      <c r="Z232" s="11">
        <v>-87353</v>
      </c>
      <c r="AA232" s="11">
        <v>-258146</v>
      </c>
      <c r="AB232" s="11">
        <v>-522721</v>
      </c>
      <c r="AC232" s="11">
        <v>-817046.81</v>
      </c>
      <c r="AD232" s="11">
        <v>-228552</v>
      </c>
      <c r="AE232" s="11">
        <v>-427131</v>
      </c>
      <c r="AF232" s="11">
        <v>-629671</v>
      </c>
      <c r="AG232" s="11">
        <v>-1008686.575</v>
      </c>
      <c r="AH232" s="11">
        <v>-216151</v>
      </c>
      <c r="AI232" s="11">
        <v>-435912</v>
      </c>
      <c r="AJ232" s="11">
        <v>-651411</v>
      </c>
      <c r="AK232" s="11">
        <v>-923136.19900000002</v>
      </c>
      <c r="AL232" s="11">
        <v>-264859</v>
      </c>
      <c r="AM232" s="11">
        <v>-449191</v>
      </c>
      <c r="AN232" s="11">
        <v>-683173</v>
      </c>
      <c r="AO232" s="11">
        <v>-987054.3</v>
      </c>
      <c r="AP232" s="11">
        <v>-371556</v>
      </c>
      <c r="AQ232" s="11">
        <v>147514</v>
      </c>
      <c r="AR232" s="11">
        <v>353651</v>
      </c>
      <c r="AS232" s="11">
        <v>-14655.47</v>
      </c>
      <c r="AT232" s="11">
        <v>-344504</v>
      </c>
      <c r="AU232" s="11">
        <v>-375830</v>
      </c>
      <c r="AV232" s="11">
        <v>-627319</v>
      </c>
      <c r="AW232" s="11">
        <v>213665.94099999999</v>
      </c>
      <c r="AX232" s="11">
        <v>-218464</v>
      </c>
      <c r="AY232" s="11">
        <v>-453609</v>
      </c>
      <c r="AZ232" s="16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</row>
    <row r="233" spans="1:71" ht="16.5" customHeight="1" x14ac:dyDescent="0.25">
      <c r="A233" s="11" t="s">
        <v>908</v>
      </c>
      <c r="B233" s="11">
        <v>452220</v>
      </c>
      <c r="C233" s="11">
        <v>1603246</v>
      </c>
      <c r="D233" s="11">
        <v>2635577</v>
      </c>
      <c r="E233" s="11">
        <v>3422656</v>
      </c>
      <c r="F233" s="11">
        <v>1232250</v>
      </c>
      <c r="G233" s="11">
        <v>2274302</v>
      </c>
      <c r="H233" s="11">
        <v>3665658</v>
      </c>
      <c r="I233" s="11">
        <v>5352349</v>
      </c>
      <c r="J233" s="11">
        <v>1335623</v>
      </c>
      <c r="K233" s="11">
        <v>2242168</v>
      </c>
      <c r="L233" s="11">
        <v>3253334</v>
      </c>
      <c r="M233" s="11">
        <v>4704289</v>
      </c>
      <c r="N233" s="11">
        <v>1348642</v>
      </c>
      <c r="O233" s="11">
        <v>2465639</v>
      </c>
      <c r="P233" s="11">
        <v>3720992</v>
      </c>
      <c r="Q233" s="11">
        <v>5006402.47</v>
      </c>
      <c r="R233" s="11">
        <v>2149776</v>
      </c>
      <c r="S233" s="11">
        <v>4436490</v>
      </c>
      <c r="T233" s="11">
        <v>6610556</v>
      </c>
      <c r="U233" s="11">
        <v>8445422.8540000003</v>
      </c>
      <c r="V233" s="11">
        <v>2763994</v>
      </c>
      <c r="W233" s="11">
        <v>5253948</v>
      </c>
      <c r="X233" s="11">
        <v>7881782</v>
      </c>
      <c r="Y233" s="11">
        <v>10544014.854</v>
      </c>
      <c r="Z233" s="11">
        <v>3018059</v>
      </c>
      <c r="AA233" s="11">
        <v>6073907</v>
      </c>
      <c r="AB233" s="11">
        <v>9088153</v>
      </c>
      <c r="AC233" s="11">
        <v>11838430.859999999</v>
      </c>
      <c r="AD233" s="11">
        <v>3180820</v>
      </c>
      <c r="AE233" s="11">
        <v>6341812</v>
      </c>
      <c r="AF233" s="11">
        <v>9601228</v>
      </c>
      <c r="AG233" s="11">
        <v>12819192.607999999</v>
      </c>
      <c r="AH233" s="11">
        <v>3810593</v>
      </c>
      <c r="AI233" s="11">
        <v>7549700</v>
      </c>
      <c r="AJ233" s="11">
        <v>11328145</v>
      </c>
      <c r="AK233" s="11">
        <v>15157745.314999999</v>
      </c>
      <c r="AL233" s="11">
        <v>4183322</v>
      </c>
      <c r="AM233" s="11">
        <v>8155588</v>
      </c>
      <c r="AN233" s="11">
        <v>15709490</v>
      </c>
      <c r="AO233" s="11">
        <v>19270167.030000001</v>
      </c>
      <c r="AP233" s="11">
        <v>4186826</v>
      </c>
      <c r="AQ233" s="11">
        <v>9440636</v>
      </c>
      <c r="AR233" s="11">
        <v>14578475</v>
      </c>
      <c r="AS233" s="11">
        <v>18662363.75</v>
      </c>
      <c r="AT233" s="11">
        <v>4428120</v>
      </c>
      <c r="AU233" s="11">
        <v>9056097</v>
      </c>
      <c r="AV233" s="11">
        <v>13857941</v>
      </c>
      <c r="AW233" s="11">
        <v>20957826.693999998</v>
      </c>
      <c r="AX233" s="11">
        <v>4922698</v>
      </c>
      <c r="AY233" s="11">
        <v>7216291</v>
      </c>
      <c r="AZ233" s="16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</row>
    <row r="234" spans="1:71" ht="16.5" customHeight="1" x14ac:dyDescent="0.25">
      <c r="A234" s="11" t="s">
        <v>909</v>
      </c>
      <c r="B234" s="11">
        <v>69741</v>
      </c>
      <c r="C234" s="11">
        <v>-204011</v>
      </c>
      <c r="D234" s="11">
        <v>-75521</v>
      </c>
      <c r="E234" s="11">
        <v>-505621</v>
      </c>
      <c r="F234" s="11">
        <v>3082</v>
      </c>
      <c r="G234" s="11">
        <v>309237</v>
      </c>
      <c r="H234" s="11">
        <v>282613</v>
      </c>
      <c r="I234" s="11">
        <v>152584</v>
      </c>
      <c r="J234" s="11">
        <v>-284489</v>
      </c>
      <c r="K234" s="11">
        <v>-228308</v>
      </c>
      <c r="L234" s="11">
        <v>-422751</v>
      </c>
      <c r="M234" s="11">
        <v>-572227</v>
      </c>
      <c r="N234" s="11">
        <v>-69330</v>
      </c>
      <c r="O234" s="11">
        <v>-215507</v>
      </c>
      <c r="P234" s="11">
        <v>-3762243</v>
      </c>
      <c r="Q234" s="11">
        <v>-182982.6</v>
      </c>
      <c r="R234" s="11">
        <v>-35162</v>
      </c>
      <c r="S234" s="11">
        <v>-69635</v>
      </c>
      <c r="T234" s="11">
        <v>164916</v>
      </c>
      <c r="U234" s="11">
        <v>179175.88200000001</v>
      </c>
      <c r="V234" s="11">
        <v>-18265</v>
      </c>
      <c r="W234" s="11">
        <v>-584161</v>
      </c>
      <c r="X234" s="11">
        <v>-858700</v>
      </c>
      <c r="Y234" s="11">
        <v>-1554130.7660000001</v>
      </c>
      <c r="Z234" s="11">
        <v>324180</v>
      </c>
      <c r="AA234" s="11">
        <v>-1859805</v>
      </c>
      <c r="AB234" s="11">
        <v>-1484454</v>
      </c>
      <c r="AC234" s="11">
        <v>-182900.57</v>
      </c>
      <c r="AD234" s="11">
        <v>453015</v>
      </c>
      <c r="AE234" s="11">
        <v>-315616</v>
      </c>
      <c r="AF234" s="11">
        <v>80493</v>
      </c>
      <c r="AG234" s="11">
        <v>165713.98800000001</v>
      </c>
      <c r="AH234" s="11">
        <v>486043</v>
      </c>
      <c r="AI234" s="11">
        <v>-578204</v>
      </c>
      <c r="AJ234" s="11">
        <v>-59906</v>
      </c>
      <c r="AK234" s="11">
        <v>-475194.87900000002</v>
      </c>
      <c r="AL234" s="11">
        <v>269503</v>
      </c>
      <c r="AM234" s="11">
        <v>-1621946</v>
      </c>
      <c r="AN234" s="11">
        <v>-2203233</v>
      </c>
      <c r="AO234" s="11">
        <v>-4686029.79</v>
      </c>
      <c r="AP234" s="11">
        <v>-22743</v>
      </c>
      <c r="AQ234" s="11">
        <v>-374676</v>
      </c>
      <c r="AR234" s="11">
        <v>-1142715</v>
      </c>
      <c r="AS234" s="11">
        <v>-2004799.4</v>
      </c>
      <c r="AT234" s="11">
        <v>99657</v>
      </c>
      <c r="AU234" s="11">
        <v>-518901</v>
      </c>
      <c r="AV234" s="11">
        <v>-2516474</v>
      </c>
      <c r="AW234" s="11">
        <v>-1986979.8689999999</v>
      </c>
      <c r="AX234" s="11">
        <v>-311015</v>
      </c>
      <c r="AY234" s="11">
        <v>-2649014</v>
      </c>
      <c r="AZ234" s="16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</row>
    <row r="235" spans="1:71" ht="16.5" customHeight="1" x14ac:dyDescent="0.25">
      <c r="A235" s="11" t="s">
        <v>1173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17744</v>
      </c>
      <c r="H235" s="11">
        <v>62010</v>
      </c>
      <c r="I235" s="11">
        <v>54546</v>
      </c>
      <c r="J235" s="11">
        <v>-61536</v>
      </c>
      <c r="K235" s="11">
        <v>-49680</v>
      </c>
      <c r="L235" s="11">
        <v>-23693</v>
      </c>
      <c r="M235" s="11">
        <v>-172612</v>
      </c>
      <c r="N235" s="11">
        <v>-24639</v>
      </c>
      <c r="O235" s="11">
        <v>-31845</v>
      </c>
      <c r="P235" s="11">
        <v>-35223</v>
      </c>
      <c r="Q235" s="11">
        <v>-234132.44</v>
      </c>
      <c r="R235" s="11">
        <v>121400</v>
      </c>
      <c r="S235" s="11">
        <v>191028</v>
      </c>
      <c r="T235" s="11">
        <v>231026</v>
      </c>
      <c r="U235" s="11">
        <v>240600.77900000001</v>
      </c>
      <c r="V235" s="11">
        <v>-25741</v>
      </c>
      <c r="W235" s="11">
        <v>-223278</v>
      </c>
      <c r="X235" s="11">
        <v>-382131</v>
      </c>
      <c r="Y235" s="11">
        <v>-599593.08299999998</v>
      </c>
      <c r="Z235" s="11">
        <v>-56453</v>
      </c>
      <c r="AA235" s="11">
        <v>-28597</v>
      </c>
      <c r="AB235" s="11">
        <v>-84829</v>
      </c>
      <c r="AC235" s="11">
        <v>-179645.52</v>
      </c>
      <c r="AD235" s="11">
        <v>220523</v>
      </c>
      <c r="AE235" s="11">
        <v>132314</v>
      </c>
      <c r="AF235" s="11">
        <v>101919</v>
      </c>
      <c r="AG235" s="11">
        <v>156412.66</v>
      </c>
      <c r="AH235" s="11">
        <v>-105241</v>
      </c>
      <c r="AI235" s="11">
        <v>33333</v>
      </c>
      <c r="AJ235" s="11">
        <v>158493</v>
      </c>
      <c r="AK235" s="11">
        <v>144303.94500000001</v>
      </c>
      <c r="AL235" s="11">
        <v>-158720</v>
      </c>
      <c r="AM235" s="11">
        <v>-137658</v>
      </c>
      <c r="AN235" s="11">
        <v>-94809</v>
      </c>
      <c r="AO235" s="11">
        <v>-212259.03</v>
      </c>
      <c r="AP235" s="11">
        <v>133650</v>
      </c>
      <c r="AQ235" s="11">
        <v>-87510</v>
      </c>
      <c r="AR235" s="11">
        <v>18416</v>
      </c>
      <c r="AS235" s="11">
        <v>75037.11</v>
      </c>
      <c r="AT235" s="11">
        <v>-182631</v>
      </c>
      <c r="AU235" s="11">
        <v>-19012</v>
      </c>
      <c r="AV235" s="11">
        <v>-50084</v>
      </c>
      <c r="AW235" s="11">
        <v>-61576.1</v>
      </c>
      <c r="AX235" s="11">
        <v>-544312</v>
      </c>
      <c r="AY235" s="11">
        <v>-2486446</v>
      </c>
      <c r="AZ235" s="16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</row>
    <row r="236" spans="1:71" ht="16.5" customHeight="1" x14ac:dyDescent="0.25">
      <c r="A236" s="11" t="s">
        <v>1174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-48389</v>
      </c>
      <c r="Q236" s="11">
        <v>44878.21</v>
      </c>
      <c r="R236" s="11">
        <v>-146905</v>
      </c>
      <c r="S236" s="11">
        <v>-280662</v>
      </c>
      <c r="T236" s="11">
        <v>-74574</v>
      </c>
      <c r="U236" s="11">
        <v>-25655.454000000002</v>
      </c>
      <c r="V236" s="11">
        <v>13304</v>
      </c>
      <c r="W236" s="11">
        <v>-321125</v>
      </c>
      <c r="X236" s="11">
        <v>-407451</v>
      </c>
      <c r="Y236" s="11">
        <v>-905934.60699999996</v>
      </c>
      <c r="Z236" s="11">
        <v>348566</v>
      </c>
      <c r="AA236" s="11">
        <v>-1389889</v>
      </c>
      <c r="AB236" s="11">
        <v>-1014682</v>
      </c>
      <c r="AC236" s="11">
        <v>353597.76</v>
      </c>
      <c r="AD236" s="11">
        <v>298770</v>
      </c>
      <c r="AE236" s="11">
        <v>-380992</v>
      </c>
      <c r="AF236" s="11">
        <v>62896</v>
      </c>
      <c r="AG236" s="11">
        <v>45696.036</v>
      </c>
      <c r="AH236" s="11">
        <v>596564</v>
      </c>
      <c r="AI236" s="11">
        <v>-294708</v>
      </c>
      <c r="AJ236" s="11">
        <v>-241306</v>
      </c>
      <c r="AK236" s="11">
        <v>-381137.87900000002</v>
      </c>
      <c r="AL236" s="11">
        <v>528429</v>
      </c>
      <c r="AM236" s="11">
        <v>-265223</v>
      </c>
      <c r="AN236" s="11">
        <v>-330034</v>
      </c>
      <c r="AO236" s="11">
        <v>-912569.34</v>
      </c>
      <c r="AP236" s="11">
        <v>269130</v>
      </c>
      <c r="AQ236" s="11">
        <v>230399</v>
      </c>
      <c r="AR236" s="11">
        <v>296629</v>
      </c>
      <c r="AS236" s="11">
        <v>201745.23</v>
      </c>
      <c r="AT236" s="11">
        <v>676043</v>
      </c>
      <c r="AU236" s="11">
        <v>-765950</v>
      </c>
      <c r="AV236" s="11">
        <v>-614757</v>
      </c>
      <c r="AW236" s="11">
        <v>-557802.64899999998</v>
      </c>
      <c r="AX236" s="11">
        <v>869047</v>
      </c>
      <c r="AY236" s="11">
        <v>665117</v>
      </c>
      <c r="AZ236" s="16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</row>
    <row r="237" spans="1:71" ht="16.5" customHeight="1" x14ac:dyDescent="0.25">
      <c r="A237" s="11" t="s">
        <v>1175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-111974</v>
      </c>
      <c r="AJ237" s="11">
        <v>-165219</v>
      </c>
      <c r="AK237" s="11">
        <v>-265258.69699999999</v>
      </c>
      <c r="AL237" s="11">
        <v>-108672</v>
      </c>
      <c r="AM237" s="11">
        <v>-399044</v>
      </c>
      <c r="AN237" s="11">
        <v>-1251812</v>
      </c>
      <c r="AO237" s="11">
        <v>-2987266.27</v>
      </c>
      <c r="AP237" s="11">
        <v>-6547</v>
      </c>
      <c r="AQ237" s="11">
        <v>-317959</v>
      </c>
      <c r="AR237" s="11">
        <v>-548563</v>
      </c>
      <c r="AS237" s="11">
        <v>-1362139.33</v>
      </c>
      <c r="AT237" s="11">
        <v>-243112</v>
      </c>
      <c r="AU237" s="11">
        <v>-266926</v>
      </c>
      <c r="AV237" s="11">
        <v>-1542451</v>
      </c>
      <c r="AW237" s="11">
        <v>-1981901.213</v>
      </c>
      <c r="AX237" s="11">
        <v>-289596</v>
      </c>
      <c r="AY237" s="11">
        <v>-873597</v>
      </c>
      <c r="AZ237" s="16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</row>
    <row r="238" spans="1:71" ht="16.5" customHeight="1" x14ac:dyDescent="0.25">
      <c r="A238" s="11" t="s">
        <v>912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301723</v>
      </c>
      <c r="H238" s="11">
        <v>241733</v>
      </c>
      <c r="I238" s="11">
        <v>301306</v>
      </c>
      <c r="J238" s="11">
        <v>-70136</v>
      </c>
      <c r="K238" s="11">
        <v>-65263</v>
      </c>
      <c r="L238" s="11">
        <v>-277947</v>
      </c>
      <c r="M238" s="11">
        <v>-572621</v>
      </c>
      <c r="N238" s="11">
        <v>-65282</v>
      </c>
      <c r="O238" s="11">
        <v>-51173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  <c r="AU238" s="11">
        <v>0</v>
      </c>
      <c r="AV238" s="11">
        <v>0</v>
      </c>
      <c r="AW238" s="11">
        <v>0</v>
      </c>
      <c r="AX238" s="11">
        <v>0</v>
      </c>
      <c r="AY238" s="11">
        <v>0</v>
      </c>
      <c r="AZ238" s="16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</row>
    <row r="239" spans="1:71" ht="16.5" customHeight="1" x14ac:dyDescent="0.25">
      <c r="A239" s="11" t="s">
        <v>913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-10230</v>
      </c>
      <c r="H239" s="11">
        <v>-21130</v>
      </c>
      <c r="I239" s="11">
        <v>-203268</v>
      </c>
      <c r="J239" s="11">
        <v>-152817</v>
      </c>
      <c r="K239" s="11">
        <v>-113365</v>
      </c>
      <c r="L239" s="11">
        <v>-121111</v>
      </c>
      <c r="M239" s="11">
        <v>173006</v>
      </c>
      <c r="N239" s="11">
        <v>20591</v>
      </c>
      <c r="O239" s="11">
        <v>-132489</v>
      </c>
      <c r="P239" s="11">
        <v>-3678631</v>
      </c>
      <c r="Q239" s="11">
        <v>6271.63</v>
      </c>
      <c r="R239" s="11">
        <v>-9657</v>
      </c>
      <c r="S239" s="11">
        <v>19999</v>
      </c>
      <c r="T239" s="11">
        <v>8464</v>
      </c>
      <c r="U239" s="11">
        <v>-35769.442999999999</v>
      </c>
      <c r="V239" s="11">
        <v>-5828</v>
      </c>
      <c r="W239" s="11">
        <v>-39758</v>
      </c>
      <c r="X239" s="11">
        <v>-69118</v>
      </c>
      <c r="Y239" s="11">
        <v>-48603.076000000001</v>
      </c>
      <c r="Z239" s="11">
        <v>32067</v>
      </c>
      <c r="AA239" s="11">
        <v>-441319</v>
      </c>
      <c r="AB239" s="11">
        <v>-384943</v>
      </c>
      <c r="AC239" s="11">
        <v>-356852.82</v>
      </c>
      <c r="AD239" s="11">
        <v>-66278</v>
      </c>
      <c r="AE239" s="11">
        <v>-66938</v>
      </c>
      <c r="AF239" s="11">
        <v>-84322</v>
      </c>
      <c r="AG239" s="11">
        <v>-36394.707999999999</v>
      </c>
      <c r="AH239" s="11">
        <v>-5280</v>
      </c>
      <c r="AI239" s="11">
        <v>-204855</v>
      </c>
      <c r="AJ239" s="11">
        <v>188126</v>
      </c>
      <c r="AK239" s="11">
        <v>26897.752</v>
      </c>
      <c r="AL239" s="11">
        <v>8466</v>
      </c>
      <c r="AM239" s="11">
        <v>-820021</v>
      </c>
      <c r="AN239" s="11">
        <v>-526578</v>
      </c>
      <c r="AO239" s="11">
        <v>-573935.14</v>
      </c>
      <c r="AP239" s="11">
        <v>-418976</v>
      </c>
      <c r="AQ239" s="11">
        <v>-199606</v>
      </c>
      <c r="AR239" s="11">
        <v>-909197</v>
      </c>
      <c r="AS239" s="11">
        <v>-919442.41</v>
      </c>
      <c r="AT239" s="11">
        <v>-150643</v>
      </c>
      <c r="AU239" s="11">
        <v>532987</v>
      </c>
      <c r="AV239" s="11">
        <v>-309182</v>
      </c>
      <c r="AW239" s="11">
        <v>614300.09299999999</v>
      </c>
      <c r="AX239" s="11">
        <v>-346154</v>
      </c>
      <c r="AY239" s="11">
        <v>45912</v>
      </c>
      <c r="AZ239" s="16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</row>
    <row r="240" spans="1:71" ht="16.5" customHeight="1" x14ac:dyDescent="0.25">
      <c r="A240" s="11" t="s">
        <v>914</v>
      </c>
      <c r="B240" s="11">
        <v>-21586</v>
      </c>
      <c r="C240" s="11">
        <v>-192986</v>
      </c>
      <c r="D240" s="11">
        <v>-382833</v>
      </c>
      <c r="E240" s="11">
        <v>302234</v>
      </c>
      <c r="F240" s="11">
        <v>57100</v>
      </c>
      <c r="G240" s="11">
        <v>937676</v>
      </c>
      <c r="H240" s="11">
        <v>343090</v>
      </c>
      <c r="I240" s="11">
        <v>1027377</v>
      </c>
      <c r="J240" s="11">
        <v>-6967</v>
      </c>
      <c r="K240" s="11">
        <v>197703</v>
      </c>
      <c r="L240" s="11">
        <v>420227</v>
      </c>
      <c r="M240" s="11">
        <v>852664</v>
      </c>
      <c r="N240" s="11">
        <v>-121559</v>
      </c>
      <c r="O240" s="11">
        <v>970149</v>
      </c>
      <c r="P240" s="11">
        <v>1926227</v>
      </c>
      <c r="Q240" s="11">
        <v>3827680.31</v>
      </c>
      <c r="R240" s="11">
        <v>-25883</v>
      </c>
      <c r="S240" s="11">
        <v>864556</v>
      </c>
      <c r="T240" s="11">
        <v>1040667</v>
      </c>
      <c r="U240" s="11">
        <v>2332397.8480000002</v>
      </c>
      <c r="V240" s="11">
        <v>-80507</v>
      </c>
      <c r="W240" s="11">
        <v>711428</v>
      </c>
      <c r="X240" s="11">
        <v>1648519</v>
      </c>
      <c r="Y240" s="11">
        <v>3223263.7969999998</v>
      </c>
      <c r="Z240" s="11">
        <v>-71720</v>
      </c>
      <c r="AA240" s="11">
        <v>10833758</v>
      </c>
      <c r="AB240" s="11">
        <v>11113415</v>
      </c>
      <c r="AC240" s="11">
        <v>11785305.460000001</v>
      </c>
      <c r="AD240" s="11">
        <v>-246497</v>
      </c>
      <c r="AE240" s="11">
        <v>536107</v>
      </c>
      <c r="AF240" s="11">
        <v>710666</v>
      </c>
      <c r="AG240" s="11">
        <v>2134072.3319999999</v>
      </c>
      <c r="AH240" s="11">
        <v>-324684</v>
      </c>
      <c r="AI240" s="11">
        <v>-137866</v>
      </c>
      <c r="AJ240" s="11">
        <v>203439</v>
      </c>
      <c r="AK240" s="11">
        <v>1491635.648</v>
      </c>
      <c r="AL240" s="11">
        <v>261564</v>
      </c>
      <c r="AM240" s="11">
        <v>497713</v>
      </c>
      <c r="AN240" s="11">
        <v>-271524</v>
      </c>
      <c r="AO240" s="11">
        <v>14321601.619999999</v>
      </c>
      <c r="AP240" s="11">
        <v>-704258</v>
      </c>
      <c r="AQ240" s="11">
        <v>123489</v>
      </c>
      <c r="AR240" s="11">
        <v>903683</v>
      </c>
      <c r="AS240" s="11">
        <v>2645888.33</v>
      </c>
      <c r="AT240" s="11">
        <v>-354148</v>
      </c>
      <c r="AU240" s="11">
        <v>831181</v>
      </c>
      <c r="AV240" s="11">
        <v>1464634</v>
      </c>
      <c r="AW240" s="11">
        <v>1384867.2050000001</v>
      </c>
      <c r="AX240" s="11">
        <v>-828832</v>
      </c>
      <c r="AY240" s="11">
        <v>-1905580</v>
      </c>
      <c r="AZ240" s="16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</row>
    <row r="241" spans="1:71" ht="16.5" customHeight="1" x14ac:dyDescent="0.25">
      <c r="A241" s="11" t="s">
        <v>1176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-36548</v>
      </c>
      <c r="H241" s="11">
        <v>-41929</v>
      </c>
      <c r="I241" s="11">
        <v>-46389</v>
      </c>
      <c r="J241" s="11">
        <v>4267</v>
      </c>
      <c r="K241" s="11">
        <v>17353</v>
      </c>
      <c r="L241" s="11">
        <v>2054</v>
      </c>
      <c r="M241" s="11">
        <v>-948</v>
      </c>
      <c r="N241" s="11">
        <v>36491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-1646</v>
      </c>
      <c r="X241" s="11">
        <v>0</v>
      </c>
      <c r="Y241" s="11">
        <v>582193.11899999995</v>
      </c>
      <c r="Z241" s="11">
        <v>-115665</v>
      </c>
      <c r="AA241" s="11">
        <v>47544</v>
      </c>
      <c r="AB241" s="11">
        <v>0</v>
      </c>
      <c r="AC241" s="11">
        <v>229981.27</v>
      </c>
      <c r="AD241" s="11">
        <v>-202376</v>
      </c>
      <c r="AE241" s="11">
        <v>-188825</v>
      </c>
      <c r="AF241" s="11">
        <v>-191605</v>
      </c>
      <c r="AG241" s="11">
        <v>75685.97</v>
      </c>
      <c r="AH241" s="11">
        <v>-230054</v>
      </c>
      <c r="AI241" s="11">
        <v>-257081</v>
      </c>
      <c r="AJ241" s="11">
        <v>-250406</v>
      </c>
      <c r="AK241" s="11">
        <v>-151263.758</v>
      </c>
      <c r="AL241" s="11">
        <v>-45648</v>
      </c>
      <c r="AM241" s="11">
        <v>-45259</v>
      </c>
      <c r="AN241" s="11">
        <v>-76593</v>
      </c>
      <c r="AO241" s="11">
        <v>105859.67</v>
      </c>
      <c r="AP241" s="11">
        <v>-309340</v>
      </c>
      <c r="AQ241" s="11">
        <v>-302404</v>
      </c>
      <c r="AR241" s="11">
        <v>-295764</v>
      </c>
      <c r="AS241" s="11">
        <v>-143915.97</v>
      </c>
      <c r="AT241" s="11">
        <v>-125175</v>
      </c>
      <c r="AU241" s="11">
        <v>-790579</v>
      </c>
      <c r="AV241" s="11">
        <v>-658908</v>
      </c>
      <c r="AW241" s="11">
        <v>-200036.003</v>
      </c>
      <c r="AX241" s="11">
        <v>-444662</v>
      </c>
      <c r="AY241" s="11">
        <v>-839801</v>
      </c>
      <c r="AZ241" s="16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</row>
    <row r="242" spans="1:71" ht="16.5" customHeight="1" x14ac:dyDescent="0.25">
      <c r="A242" s="11" t="s">
        <v>1177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8194</v>
      </c>
      <c r="P242" s="11">
        <v>5936</v>
      </c>
      <c r="Q242" s="11">
        <v>223.65</v>
      </c>
      <c r="R242" s="11">
        <v>781</v>
      </c>
      <c r="S242" s="11">
        <v>5231</v>
      </c>
      <c r="T242" s="11">
        <v>7788</v>
      </c>
      <c r="U242" s="11">
        <v>10006.616</v>
      </c>
      <c r="V242" s="11">
        <v>7454</v>
      </c>
      <c r="W242" s="11">
        <v>0</v>
      </c>
      <c r="X242" s="11">
        <v>-532</v>
      </c>
      <c r="Y242" s="11">
        <v>0</v>
      </c>
      <c r="Z242" s="11">
        <v>0</v>
      </c>
      <c r="AA242" s="11">
        <v>0</v>
      </c>
      <c r="AB242" s="11">
        <v>39090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  <c r="AU242" s="11">
        <v>0</v>
      </c>
      <c r="AV242" s="11">
        <v>0</v>
      </c>
      <c r="AW242" s="11">
        <v>0</v>
      </c>
      <c r="AX242" s="11">
        <v>0</v>
      </c>
      <c r="AY242" s="11">
        <v>0</v>
      </c>
      <c r="AZ242" s="16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</row>
    <row r="243" spans="1:71" ht="16.5" customHeight="1" x14ac:dyDescent="0.25">
      <c r="A243" s="11" t="s">
        <v>1178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1287889</v>
      </c>
      <c r="Q243" s="11">
        <v>2253534.6</v>
      </c>
      <c r="R243" s="11">
        <v>-413487</v>
      </c>
      <c r="S243" s="11">
        <v>62601</v>
      </c>
      <c r="T243" s="11">
        <v>121260</v>
      </c>
      <c r="U243" s="11">
        <v>678105.36</v>
      </c>
      <c r="V243" s="11">
        <v>-244164</v>
      </c>
      <c r="W243" s="11">
        <v>-119206</v>
      </c>
      <c r="X243" s="11">
        <v>339566</v>
      </c>
      <c r="Y243" s="11">
        <v>972937.94799999997</v>
      </c>
      <c r="Z243" s="11">
        <v>-464818</v>
      </c>
      <c r="AA243" s="11">
        <v>-499340</v>
      </c>
      <c r="AB243" s="11">
        <v>-368514</v>
      </c>
      <c r="AC243" s="11">
        <v>-80343.929999999993</v>
      </c>
      <c r="AD243" s="11">
        <v>-224678</v>
      </c>
      <c r="AE243" s="11">
        <v>51860</v>
      </c>
      <c r="AF243" s="11">
        <v>-198545</v>
      </c>
      <c r="AG243" s="11">
        <v>296372.28200000001</v>
      </c>
      <c r="AH243" s="11">
        <v>-225252</v>
      </c>
      <c r="AI243" s="11">
        <v>-106061</v>
      </c>
      <c r="AJ243" s="11">
        <v>-65996</v>
      </c>
      <c r="AK243" s="11">
        <v>551231.58900000004</v>
      </c>
      <c r="AL243" s="11">
        <v>-168896</v>
      </c>
      <c r="AM243" s="11">
        <v>-55724</v>
      </c>
      <c r="AN243" s="11">
        <v>-1390471</v>
      </c>
      <c r="AO243" s="11">
        <v>990384.77</v>
      </c>
      <c r="AP243" s="11">
        <v>-851427</v>
      </c>
      <c r="AQ243" s="11">
        <v>-511765</v>
      </c>
      <c r="AR243" s="11">
        <v>-580064</v>
      </c>
      <c r="AS243" s="11">
        <v>599208.34</v>
      </c>
      <c r="AT243" s="11">
        <v>-536696</v>
      </c>
      <c r="AU243" s="11">
        <v>-183238</v>
      </c>
      <c r="AV243" s="11">
        <v>35731</v>
      </c>
      <c r="AW243" s="11">
        <v>-719231.42799999996</v>
      </c>
      <c r="AX243" s="11">
        <v>-403895</v>
      </c>
      <c r="AY243" s="11">
        <v>-1088547</v>
      </c>
      <c r="AZ243" s="16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</row>
    <row r="244" spans="1:71" ht="16.5" customHeight="1" x14ac:dyDescent="0.25">
      <c r="A244" s="11" t="s">
        <v>917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629730</v>
      </c>
      <c r="H244" s="11">
        <v>53012</v>
      </c>
      <c r="I244" s="11">
        <v>604523</v>
      </c>
      <c r="J244" s="11">
        <v>-353984</v>
      </c>
      <c r="K244" s="11">
        <v>-121599</v>
      </c>
      <c r="L244" s="11">
        <v>-82766</v>
      </c>
      <c r="M244" s="11">
        <v>406227</v>
      </c>
      <c r="N244" s="11">
        <v>-276445</v>
      </c>
      <c r="O244" s="11">
        <v>710451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125120</v>
      </c>
      <c r="X244" s="11">
        <v>0</v>
      </c>
      <c r="Y244" s="11">
        <v>1668894.22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368301</v>
      </c>
      <c r="AG244" s="11">
        <v>1777341.6129999999</v>
      </c>
      <c r="AH244" s="11">
        <v>41920</v>
      </c>
      <c r="AI244" s="11">
        <v>125090</v>
      </c>
      <c r="AJ244" s="11">
        <v>313583</v>
      </c>
      <c r="AK244" s="11">
        <v>0</v>
      </c>
      <c r="AL244" s="11">
        <v>384116</v>
      </c>
      <c r="AM244" s="11">
        <v>420395</v>
      </c>
      <c r="AN244" s="11">
        <v>943010</v>
      </c>
      <c r="AO244" s="11">
        <v>12978017.49</v>
      </c>
      <c r="AP244" s="11">
        <v>344702</v>
      </c>
      <c r="AQ244" s="11">
        <v>649520</v>
      </c>
      <c r="AR244" s="11">
        <v>1309601</v>
      </c>
      <c r="AS244" s="11">
        <v>1588333.21</v>
      </c>
      <c r="AT244" s="11">
        <v>246777</v>
      </c>
      <c r="AU244" s="11">
        <v>1669914</v>
      </c>
      <c r="AV244" s="11">
        <v>0</v>
      </c>
      <c r="AW244" s="11">
        <v>0</v>
      </c>
      <c r="AX244" s="11">
        <v>0</v>
      </c>
      <c r="AY244" s="11">
        <v>0</v>
      </c>
      <c r="AZ244" s="16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</row>
    <row r="245" spans="1:71" ht="16.5" customHeight="1" x14ac:dyDescent="0.25">
      <c r="A245" s="11" t="s">
        <v>918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344494</v>
      </c>
      <c r="H245" s="11">
        <v>332007</v>
      </c>
      <c r="I245" s="11">
        <v>469243</v>
      </c>
      <c r="J245" s="11">
        <v>342750</v>
      </c>
      <c r="K245" s="11">
        <v>301949</v>
      </c>
      <c r="L245" s="11">
        <v>500939</v>
      </c>
      <c r="M245" s="11">
        <v>447385</v>
      </c>
      <c r="N245" s="11">
        <v>118395</v>
      </c>
      <c r="O245" s="11">
        <v>251504</v>
      </c>
      <c r="P245" s="11">
        <v>632402</v>
      </c>
      <c r="Q245" s="11">
        <v>1573922.07</v>
      </c>
      <c r="R245" s="11">
        <v>386823</v>
      </c>
      <c r="S245" s="11">
        <v>796724</v>
      </c>
      <c r="T245" s="11">
        <v>911619</v>
      </c>
      <c r="U245" s="11">
        <v>1644285.872</v>
      </c>
      <c r="V245" s="11">
        <v>156203</v>
      </c>
      <c r="W245" s="11">
        <v>707160</v>
      </c>
      <c r="X245" s="11">
        <v>1309485</v>
      </c>
      <c r="Y245" s="11">
        <v>-761.49</v>
      </c>
      <c r="Z245" s="11">
        <v>508763</v>
      </c>
      <c r="AA245" s="11">
        <v>11285554</v>
      </c>
      <c r="AB245" s="11">
        <v>11442839</v>
      </c>
      <c r="AC245" s="11">
        <v>11635668.119999999</v>
      </c>
      <c r="AD245" s="11">
        <v>180557</v>
      </c>
      <c r="AE245" s="11">
        <v>673072</v>
      </c>
      <c r="AF245" s="11">
        <v>732515</v>
      </c>
      <c r="AG245" s="11">
        <v>-15327.532999999999</v>
      </c>
      <c r="AH245" s="11">
        <v>88702</v>
      </c>
      <c r="AI245" s="11">
        <v>100186</v>
      </c>
      <c r="AJ245" s="11">
        <v>206258</v>
      </c>
      <c r="AK245" s="11">
        <v>1091667.817</v>
      </c>
      <c r="AL245" s="11">
        <v>91992</v>
      </c>
      <c r="AM245" s="11">
        <v>178301</v>
      </c>
      <c r="AN245" s="11">
        <v>252530</v>
      </c>
      <c r="AO245" s="11">
        <v>247339.69</v>
      </c>
      <c r="AP245" s="11">
        <v>111807</v>
      </c>
      <c r="AQ245" s="11">
        <v>288138</v>
      </c>
      <c r="AR245" s="11">
        <v>469910</v>
      </c>
      <c r="AS245" s="11">
        <v>602262.75</v>
      </c>
      <c r="AT245" s="11">
        <v>60946</v>
      </c>
      <c r="AU245" s="11">
        <v>135084</v>
      </c>
      <c r="AV245" s="11">
        <v>2087811</v>
      </c>
      <c r="AW245" s="11">
        <v>2304134.6359999999</v>
      </c>
      <c r="AX245" s="11">
        <v>19725</v>
      </c>
      <c r="AY245" s="11">
        <v>22768</v>
      </c>
      <c r="AZ245" s="16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</row>
    <row r="246" spans="1:71" ht="16.5" customHeight="1" x14ac:dyDescent="0.25">
      <c r="A246" s="11" t="s">
        <v>919</v>
      </c>
      <c r="B246" s="11">
        <v>500375</v>
      </c>
      <c r="C246" s="11">
        <v>1206249</v>
      </c>
      <c r="D246" s="11">
        <v>2177223</v>
      </c>
      <c r="E246" s="11">
        <v>3219269</v>
      </c>
      <c r="F246" s="11">
        <v>1292432</v>
      </c>
      <c r="G246" s="11">
        <v>3521215</v>
      </c>
      <c r="H246" s="11">
        <v>4291361</v>
      </c>
      <c r="I246" s="11">
        <v>6532310</v>
      </c>
      <c r="J246" s="11">
        <v>1044167</v>
      </c>
      <c r="K246" s="11">
        <v>2211563</v>
      </c>
      <c r="L246" s="11">
        <v>3250810</v>
      </c>
      <c r="M246" s="11">
        <v>4984726</v>
      </c>
      <c r="N246" s="11">
        <v>1157753</v>
      </c>
      <c r="O246" s="11">
        <v>3220281</v>
      </c>
      <c r="P246" s="11">
        <v>1884976</v>
      </c>
      <c r="Q246" s="11">
        <v>8651100.1899999995</v>
      </c>
      <c r="R246" s="11">
        <v>2088731</v>
      </c>
      <c r="S246" s="11">
        <v>5231411</v>
      </c>
      <c r="T246" s="11">
        <v>7816139</v>
      </c>
      <c r="U246" s="11">
        <v>10956996.584000001</v>
      </c>
      <c r="V246" s="11">
        <v>2665222</v>
      </c>
      <c r="W246" s="11">
        <v>5381215</v>
      </c>
      <c r="X246" s="11">
        <v>8671601</v>
      </c>
      <c r="Y246" s="11">
        <v>12213147.885</v>
      </c>
      <c r="Z246" s="11">
        <v>3270519</v>
      </c>
      <c r="AA246" s="11">
        <v>15047860</v>
      </c>
      <c r="AB246" s="11">
        <v>18717114</v>
      </c>
      <c r="AC246" s="11">
        <v>23440835.75</v>
      </c>
      <c r="AD246" s="11">
        <v>3387338</v>
      </c>
      <c r="AE246" s="11">
        <v>6562303</v>
      </c>
      <c r="AF246" s="11">
        <v>10392387</v>
      </c>
      <c r="AG246" s="11">
        <v>15118978.927999999</v>
      </c>
      <c r="AH246" s="11">
        <v>3971952</v>
      </c>
      <c r="AI246" s="11">
        <v>6833630</v>
      </c>
      <c r="AJ246" s="11">
        <v>11471678</v>
      </c>
      <c r="AK246" s="11">
        <v>16174186.084000001</v>
      </c>
      <c r="AL246" s="11">
        <v>4714389</v>
      </c>
      <c r="AM246" s="11">
        <v>7031355</v>
      </c>
      <c r="AN246" s="11">
        <v>13234733</v>
      </c>
      <c r="AO246" s="11">
        <v>28905738.870000001</v>
      </c>
      <c r="AP246" s="11">
        <v>3459825</v>
      </c>
      <c r="AQ246" s="11">
        <v>9189449</v>
      </c>
      <c r="AR246" s="11">
        <v>14339443</v>
      </c>
      <c r="AS246" s="11">
        <v>19303452.68</v>
      </c>
      <c r="AT246" s="11">
        <v>4173629</v>
      </c>
      <c r="AU246" s="11">
        <v>9368377</v>
      </c>
      <c r="AV246" s="11">
        <v>12806101</v>
      </c>
      <c r="AW246" s="11">
        <v>20355714.030000001</v>
      </c>
      <c r="AX246" s="11">
        <v>3782851</v>
      </c>
      <c r="AY246" s="11">
        <v>2661697</v>
      </c>
      <c r="AZ246" s="16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</row>
    <row r="247" spans="1:71" ht="16.5" customHeight="1" x14ac:dyDescent="0.25">
      <c r="A247" s="11" t="s">
        <v>920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-22840</v>
      </c>
      <c r="I247" s="11">
        <v>-27337</v>
      </c>
      <c r="J247" s="11">
        <v>0</v>
      </c>
      <c r="K247" s="11">
        <v>0</v>
      </c>
      <c r="L247" s="11">
        <v>-203685</v>
      </c>
      <c r="M247" s="11">
        <v>-225724</v>
      </c>
      <c r="N247" s="11">
        <v>-6837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11">
        <v>0</v>
      </c>
      <c r="AV247" s="11">
        <v>0</v>
      </c>
      <c r="AW247" s="11">
        <v>0</v>
      </c>
      <c r="AX247" s="11">
        <v>0</v>
      </c>
      <c r="AY247" s="11">
        <v>0</v>
      </c>
      <c r="AZ247" s="16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</row>
    <row r="248" spans="1:71" ht="16.5" customHeight="1" x14ac:dyDescent="0.25">
      <c r="A248" s="11" t="s">
        <v>1179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-60</v>
      </c>
      <c r="I248" s="11">
        <v>-60</v>
      </c>
      <c r="J248" s="11">
        <v>0</v>
      </c>
      <c r="K248" s="11">
        <v>0</v>
      </c>
      <c r="L248" s="11">
        <v>-90</v>
      </c>
      <c r="M248" s="11">
        <v>-90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  <c r="AU248" s="11">
        <v>0</v>
      </c>
      <c r="AV248" s="11">
        <v>0</v>
      </c>
      <c r="AW248" s="11">
        <v>0</v>
      </c>
      <c r="AX248" s="11">
        <v>0</v>
      </c>
      <c r="AY248" s="11">
        <v>0</v>
      </c>
      <c r="AZ248" s="16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</row>
    <row r="249" spans="1:71" ht="16.5" customHeight="1" x14ac:dyDescent="0.25">
      <c r="A249" s="11" t="s">
        <v>922</v>
      </c>
      <c r="B249" s="11">
        <v>0</v>
      </c>
      <c r="C249" s="11">
        <v>0</v>
      </c>
      <c r="D249" s="11">
        <v>0</v>
      </c>
      <c r="E249" s="11">
        <v>0</v>
      </c>
      <c r="F249" s="11">
        <v>-50199</v>
      </c>
      <c r="G249" s="11">
        <v>-399189</v>
      </c>
      <c r="H249" s="11">
        <v>-738566</v>
      </c>
      <c r="I249" s="11">
        <v>-927877</v>
      </c>
      <c r="J249" s="11">
        <v>-49925</v>
      </c>
      <c r="K249" s="11">
        <v>-273420</v>
      </c>
      <c r="L249" s="11">
        <v>-741774</v>
      </c>
      <c r="M249" s="11">
        <v>-828455</v>
      </c>
      <c r="N249" s="11">
        <v>-62411</v>
      </c>
      <c r="O249" s="11">
        <v>-487854</v>
      </c>
      <c r="P249" s="11">
        <v>-818762</v>
      </c>
      <c r="Q249" s="11">
        <v>-894886.69</v>
      </c>
      <c r="R249" s="11">
        <v>-98634</v>
      </c>
      <c r="S249" s="11">
        <v>-530105</v>
      </c>
      <c r="T249" s="11">
        <v>-1007499</v>
      </c>
      <c r="U249" s="11">
        <v>-1095894.632</v>
      </c>
      <c r="V249" s="11">
        <v>-117482</v>
      </c>
      <c r="W249" s="11">
        <v>-543974</v>
      </c>
      <c r="X249" s="11">
        <v>-1020629</v>
      </c>
      <c r="Y249" s="11">
        <v>-1188159.9280000001</v>
      </c>
      <c r="Z249" s="11">
        <v>-121876</v>
      </c>
      <c r="AA249" s="11">
        <v>-831837</v>
      </c>
      <c r="AB249" s="11">
        <v>-1479360</v>
      </c>
      <c r="AC249" s="11">
        <v>-1674612.61</v>
      </c>
      <c r="AD249" s="11">
        <v>-172888</v>
      </c>
      <c r="AE249" s="11">
        <v>-538990</v>
      </c>
      <c r="AF249" s="11">
        <v>-1209809</v>
      </c>
      <c r="AG249" s="11">
        <v>-1420660.0730000001</v>
      </c>
      <c r="AH249" s="11">
        <v>-205173</v>
      </c>
      <c r="AI249" s="11">
        <v>-794877</v>
      </c>
      <c r="AJ249" s="11">
        <v>-1606424</v>
      </c>
      <c r="AK249" s="11">
        <v>-1801000.689</v>
      </c>
      <c r="AL249" s="11">
        <v>-217883</v>
      </c>
      <c r="AM249" s="11">
        <v>-1118043</v>
      </c>
      <c r="AN249" s="11">
        <v>-2026303</v>
      </c>
      <c r="AO249" s="11">
        <v>-2306828.15</v>
      </c>
      <c r="AP249" s="11">
        <v>-204675</v>
      </c>
      <c r="AQ249" s="11">
        <v>-925556</v>
      </c>
      <c r="AR249" s="11">
        <v>-1962170</v>
      </c>
      <c r="AS249" s="11">
        <v>-2164122.59</v>
      </c>
      <c r="AT249" s="11">
        <v>-289301</v>
      </c>
      <c r="AU249" s="11">
        <v>-1230611</v>
      </c>
      <c r="AV249" s="11">
        <v>-2193256</v>
      </c>
      <c r="AW249" s="11">
        <v>-2584463.889</v>
      </c>
      <c r="AX249" s="11">
        <v>-273038</v>
      </c>
      <c r="AY249" s="11">
        <v>-376671</v>
      </c>
      <c r="AZ249" s="16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</row>
    <row r="250" spans="1:71" ht="16.5" customHeight="1" x14ac:dyDescent="0.25">
      <c r="A250" s="11" t="s">
        <v>923</v>
      </c>
      <c r="B250" s="11">
        <v>500375</v>
      </c>
      <c r="C250" s="11">
        <v>1206249</v>
      </c>
      <c r="D250" s="11">
        <v>2177223</v>
      </c>
      <c r="E250" s="11">
        <v>3219269</v>
      </c>
      <c r="F250" s="11">
        <v>1242233</v>
      </c>
      <c r="G250" s="11">
        <v>3122026</v>
      </c>
      <c r="H250" s="11">
        <v>3529895</v>
      </c>
      <c r="I250" s="11">
        <v>5577036</v>
      </c>
      <c r="J250" s="11">
        <v>994242</v>
      </c>
      <c r="K250" s="11">
        <v>1938143</v>
      </c>
      <c r="L250" s="11">
        <v>2305261</v>
      </c>
      <c r="M250" s="11">
        <v>3930456</v>
      </c>
      <c r="N250" s="11">
        <v>1088505</v>
      </c>
      <c r="O250" s="11">
        <v>2732427</v>
      </c>
      <c r="P250" s="11">
        <v>1066214</v>
      </c>
      <c r="Q250" s="11">
        <v>7756213.4900000002</v>
      </c>
      <c r="R250" s="11">
        <v>1990097</v>
      </c>
      <c r="S250" s="11">
        <v>4701306</v>
      </c>
      <c r="T250" s="11">
        <v>6808640</v>
      </c>
      <c r="U250" s="11">
        <v>9861101.9519999996</v>
      </c>
      <c r="V250" s="11">
        <v>2547740</v>
      </c>
      <c r="W250" s="11">
        <v>4837241</v>
      </c>
      <c r="X250" s="11">
        <v>7650972</v>
      </c>
      <c r="Y250" s="11">
        <v>11024987.957</v>
      </c>
      <c r="Z250" s="11">
        <v>3148643</v>
      </c>
      <c r="AA250" s="11">
        <v>14216023</v>
      </c>
      <c r="AB250" s="11">
        <v>17237754</v>
      </c>
      <c r="AC250" s="11">
        <v>21766223.140000001</v>
      </c>
      <c r="AD250" s="11">
        <v>3214450</v>
      </c>
      <c r="AE250" s="11">
        <v>6023313</v>
      </c>
      <c r="AF250" s="11">
        <v>9182578</v>
      </c>
      <c r="AG250" s="11">
        <v>13698318.855</v>
      </c>
      <c r="AH250" s="11">
        <v>3766779</v>
      </c>
      <c r="AI250" s="11">
        <v>6038753</v>
      </c>
      <c r="AJ250" s="11">
        <v>9865254</v>
      </c>
      <c r="AK250" s="11">
        <v>14373185.395</v>
      </c>
      <c r="AL250" s="11">
        <v>4496506</v>
      </c>
      <c r="AM250" s="11">
        <v>5913312</v>
      </c>
      <c r="AN250" s="11">
        <v>11208430</v>
      </c>
      <c r="AO250" s="11">
        <v>26598910.719999999</v>
      </c>
      <c r="AP250" s="11">
        <v>3255150</v>
      </c>
      <c r="AQ250" s="11">
        <v>8263893</v>
      </c>
      <c r="AR250" s="11">
        <v>12377273</v>
      </c>
      <c r="AS250" s="11">
        <v>17139330.100000001</v>
      </c>
      <c r="AT250" s="11">
        <v>3884328</v>
      </c>
      <c r="AU250" s="11">
        <v>8137766</v>
      </c>
      <c r="AV250" s="11">
        <v>10612845</v>
      </c>
      <c r="AW250" s="11">
        <v>17771250.140999999</v>
      </c>
      <c r="AX250" s="11">
        <v>3509813</v>
      </c>
      <c r="AY250" s="11">
        <v>2285026</v>
      </c>
      <c r="AZ250" s="16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</row>
    <row r="251" spans="1:71" ht="16.5" customHeigh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6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</row>
    <row r="252" spans="1:71" ht="16.5" customHeight="1" x14ac:dyDescent="0.25">
      <c r="A252" s="11" t="s">
        <v>924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6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</row>
    <row r="253" spans="1:71" ht="16.5" customHeight="1" x14ac:dyDescent="0.25">
      <c r="A253" s="11" t="s">
        <v>925</v>
      </c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11">
        <v>429045</v>
      </c>
      <c r="H253" s="11">
        <v>753490</v>
      </c>
      <c r="I253" s="11">
        <v>459126</v>
      </c>
      <c r="J253" s="11">
        <v>-696873</v>
      </c>
      <c r="K253" s="11">
        <v>-1022368</v>
      </c>
      <c r="L253" s="11">
        <v>8672</v>
      </c>
      <c r="M253" s="11">
        <v>-51650</v>
      </c>
      <c r="N253" s="11">
        <v>749040</v>
      </c>
      <c r="O253" s="11">
        <v>751008</v>
      </c>
      <c r="P253" s="11">
        <v>751638</v>
      </c>
      <c r="Q253" s="11">
        <v>751936.85</v>
      </c>
      <c r="R253" s="11">
        <v>-699544</v>
      </c>
      <c r="S253" s="11">
        <v>-149906</v>
      </c>
      <c r="T253" s="11">
        <v>-1547563</v>
      </c>
      <c r="U253" s="11">
        <v>-1198214.172</v>
      </c>
      <c r="V253" s="11">
        <v>-848371</v>
      </c>
      <c r="W253" s="11">
        <v>-912834</v>
      </c>
      <c r="X253" s="11">
        <v>898829</v>
      </c>
      <c r="Y253" s="11">
        <v>1198410.9680000001</v>
      </c>
      <c r="Z253" s="11">
        <v>0</v>
      </c>
      <c r="AA253" s="11">
        <v>-409999</v>
      </c>
      <c r="AB253" s="11">
        <v>-10000</v>
      </c>
      <c r="AC253" s="11">
        <v>-1165957.58</v>
      </c>
      <c r="AD253" s="11">
        <v>-266525</v>
      </c>
      <c r="AE253" s="11">
        <v>1126868</v>
      </c>
      <c r="AF253" s="11">
        <v>627932</v>
      </c>
      <c r="AG253" s="11">
        <v>-461344.68599999999</v>
      </c>
      <c r="AH253" s="11">
        <v>-1330081</v>
      </c>
      <c r="AI253" s="11">
        <v>1105286</v>
      </c>
      <c r="AJ253" s="11">
        <v>470100</v>
      </c>
      <c r="AK253" s="11">
        <v>1034021.474</v>
      </c>
      <c r="AL253" s="11">
        <v>-63467</v>
      </c>
      <c r="AM253" s="11">
        <v>552746</v>
      </c>
      <c r="AN253" s="11">
        <v>552745</v>
      </c>
      <c r="AO253" s="11">
        <v>-2349227.59</v>
      </c>
      <c r="AP253" s="11">
        <v>636135</v>
      </c>
      <c r="AQ253" s="11">
        <v>2950661</v>
      </c>
      <c r="AR253" s="11">
        <v>2905681</v>
      </c>
      <c r="AS253" s="11">
        <v>2910997.71</v>
      </c>
      <c r="AT253" s="11">
        <v>-267651</v>
      </c>
      <c r="AU253" s="11">
        <v>42608</v>
      </c>
      <c r="AV253" s="11">
        <v>-673696</v>
      </c>
      <c r="AW253" s="11">
        <v>-947371.60800000001</v>
      </c>
      <c r="AX253" s="11">
        <v>0</v>
      </c>
      <c r="AY253" s="11">
        <v>0</v>
      </c>
      <c r="AZ253" s="16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</row>
    <row r="254" spans="1:71" ht="16.5" customHeight="1" x14ac:dyDescent="0.25">
      <c r="A254" s="11" t="s">
        <v>926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-2103</v>
      </c>
      <c r="AJ254" s="11">
        <v>-1026</v>
      </c>
      <c r="AK254" s="11">
        <v>0</v>
      </c>
      <c r="AL254" s="11">
        <v>0</v>
      </c>
      <c r="AM254" s="11">
        <v>0</v>
      </c>
      <c r="AN254" s="11">
        <v>0</v>
      </c>
      <c r="AO254" s="11">
        <v>0</v>
      </c>
      <c r="AP254" s="11">
        <v>0</v>
      </c>
      <c r="AQ254" s="11">
        <v>-2115504</v>
      </c>
      <c r="AR254" s="11">
        <v>-2119555</v>
      </c>
      <c r="AS254" s="11">
        <v>-44818.29</v>
      </c>
      <c r="AT254" s="11">
        <v>436826</v>
      </c>
      <c r="AU254" s="11">
        <v>436826</v>
      </c>
      <c r="AV254" s="11">
        <v>462051</v>
      </c>
      <c r="AW254" s="11">
        <v>-98298.426000000007</v>
      </c>
      <c r="AX254" s="11">
        <v>0</v>
      </c>
      <c r="AY254" s="11">
        <v>0</v>
      </c>
      <c r="AZ254" s="16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</row>
    <row r="255" spans="1:71" ht="16.5" customHeight="1" x14ac:dyDescent="0.25">
      <c r="A255" s="11" t="s">
        <v>927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-2253</v>
      </c>
      <c r="AJ255" s="11">
        <v>-2226</v>
      </c>
      <c r="AK255" s="11">
        <v>0</v>
      </c>
      <c r="AL255" s="11">
        <v>0</v>
      </c>
      <c r="AM255" s="11">
        <v>0</v>
      </c>
      <c r="AN255" s="11">
        <v>0</v>
      </c>
      <c r="AO255" s="11">
        <v>0</v>
      </c>
      <c r="AP255" s="11">
        <v>0</v>
      </c>
      <c r="AQ255" s="11">
        <v>-2147314</v>
      </c>
      <c r="AR255" s="11">
        <v>-2161814</v>
      </c>
      <c r="AS255" s="11">
        <v>-44818.29</v>
      </c>
      <c r="AT255" s="11">
        <v>-73125</v>
      </c>
      <c r="AU255" s="11">
        <v>-73125</v>
      </c>
      <c r="AV255" s="11">
        <v>-98298</v>
      </c>
      <c r="AW255" s="11">
        <v>-98298.426000000007</v>
      </c>
      <c r="AX255" s="11">
        <v>0</v>
      </c>
      <c r="AY255" s="11">
        <v>0</v>
      </c>
      <c r="AZ255" s="16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</row>
    <row r="256" spans="1:71" ht="16.5" customHeight="1" x14ac:dyDescent="0.25">
      <c r="A256" s="11" t="s">
        <v>1180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150</v>
      </c>
      <c r="AJ256" s="11">
        <v>1200</v>
      </c>
      <c r="AK256" s="11">
        <v>0</v>
      </c>
      <c r="AL256" s="11">
        <v>0</v>
      </c>
      <c r="AM256" s="11">
        <v>0</v>
      </c>
      <c r="AN256" s="11">
        <v>0</v>
      </c>
      <c r="AO256" s="11">
        <v>0</v>
      </c>
      <c r="AP256" s="11">
        <v>0</v>
      </c>
      <c r="AQ256" s="11">
        <v>31810</v>
      </c>
      <c r="AR256" s="11">
        <v>42259</v>
      </c>
      <c r="AS256" s="11">
        <v>0</v>
      </c>
      <c r="AT256" s="11">
        <v>509951</v>
      </c>
      <c r="AU256" s="11">
        <v>509951</v>
      </c>
      <c r="AV256" s="11">
        <v>560349</v>
      </c>
      <c r="AW256" s="11">
        <v>0</v>
      </c>
      <c r="AX256" s="11">
        <v>0</v>
      </c>
      <c r="AY256" s="11">
        <v>0</v>
      </c>
      <c r="AZ256" s="16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</row>
    <row r="257" spans="1:71" ht="16.5" customHeight="1" x14ac:dyDescent="0.25">
      <c r="A257" s="11" t="s">
        <v>1181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-1241</v>
      </c>
      <c r="Q257" s="11">
        <v>-1242.05</v>
      </c>
      <c r="R257" s="11">
        <v>0</v>
      </c>
      <c r="S257" s="11">
        <v>0</v>
      </c>
      <c r="T257" s="11">
        <v>-564744</v>
      </c>
      <c r="U257" s="11">
        <v>-564744.08400000003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-2033905</v>
      </c>
      <c r="AB257" s="11">
        <v>-2033905</v>
      </c>
      <c r="AC257" s="11">
        <v>-2033904.96</v>
      </c>
      <c r="AD257" s="11">
        <v>0</v>
      </c>
      <c r="AE257" s="11">
        <v>0</v>
      </c>
      <c r="AF257" s="11">
        <v>0</v>
      </c>
      <c r="AG257" s="11">
        <v>-60943.381999999998</v>
      </c>
      <c r="AH257" s="11">
        <v>-32300</v>
      </c>
      <c r="AI257" s="11">
        <v>-89417</v>
      </c>
      <c r="AJ257" s="11">
        <v>-395596</v>
      </c>
      <c r="AK257" s="11">
        <v>-528248.77899999998</v>
      </c>
      <c r="AL257" s="11">
        <v>-182176</v>
      </c>
      <c r="AM257" s="11">
        <v>-551267</v>
      </c>
      <c r="AN257" s="11">
        <v>-1188665</v>
      </c>
      <c r="AO257" s="11">
        <v>-669158.64</v>
      </c>
      <c r="AP257" s="11">
        <v>-19248</v>
      </c>
      <c r="AQ257" s="11">
        <v>-49848</v>
      </c>
      <c r="AR257" s="11">
        <v>-65452</v>
      </c>
      <c r="AS257" s="11">
        <v>-2157137.29</v>
      </c>
      <c r="AT257" s="11">
        <v>0</v>
      </c>
      <c r="AU257" s="11">
        <v>-2090837</v>
      </c>
      <c r="AV257" s="11">
        <v>-4400453</v>
      </c>
      <c r="AW257" s="11">
        <v>-1565678.1470000001</v>
      </c>
      <c r="AX257" s="11">
        <v>666176</v>
      </c>
      <c r="AY257" s="11">
        <v>589183</v>
      </c>
      <c r="AZ257" s="16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</row>
    <row r="258" spans="1:71" ht="16.5" customHeight="1" x14ac:dyDescent="0.25">
      <c r="A258" s="11" t="s">
        <v>1182</v>
      </c>
      <c r="B258" s="11">
        <v>0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-1241</v>
      </c>
      <c r="Q258" s="11">
        <v>-1242.05</v>
      </c>
      <c r="R258" s="11">
        <v>0</v>
      </c>
      <c r="S258" s="11">
        <v>0</v>
      </c>
      <c r="T258" s="11">
        <v>-564744</v>
      </c>
      <c r="U258" s="11">
        <v>-564744.08400000003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-2033905</v>
      </c>
      <c r="AB258" s="11">
        <v>-2033905</v>
      </c>
      <c r="AC258" s="11">
        <v>-2033904.96</v>
      </c>
      <c r="AD258" s="11">
        <v>0</v>
      </c>
      <c r="AE258" s="11">
        <v>0</v>
      </c>
      <c r="AF258" s="11">
        <v>0</v>
      </c>
      <c r="AG258" s="11">
        <v>-60943.381999999998</v>
      </c>
      <c r="AH258" s="11">
        <v>-32300</v>
      </c>
      <c r="AI258" s="11">
        <v>-89417</v>
      </c>
      <c r="AJ258" s="11">
        <v>-395596</v>
      </c>
      <c r="AK258" s="11">
        <v>-528248.77899999998</v>
      </c>
      <c r="AL258" s="11">
        <v>-182176</v>
      </c>
      <c r="AM258" s="11">
        <v>-551267</v>
      </c>
      <c r="AN258" s="11">
        <v>-1188665</v>
      </c>
      <c r="AO258" s="11">
        <v>-669158.64</v>
      </c>
      <c r="AP258" s="11">
        <v>-19248</v>
      </c>
      <c r="AQ258" s="11">
        <v>-49848</v>
      </c>
      <c r="AR258" s="11">
        <v>-75348</v>
      </c>
      <c r="AS258" s="11">
        <v>-2222662.56</v>
      </c>
      <c r="AT258" s="11">
        <v>0</v>
      </c>
      <c r="AU258" s="11">
        <v>-2090837</v>
      </c>
      <c r="AV258" s="11">
        <v>-4400453</v>
      </c>
      <c r="AW258" s="11">
        <v>-2126027.3969999999</v>
      </c>
      <c r="AX258" s="11">
        <v>-17508</v>
      </c>
      <c r="AY258" s="11">
        <v>-94501</v>
      </c>
      <c r="AZ258" s="16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</row>
    <row r="259" spans="1:71" ht="16.5" customHeight="1" x14ac:dyDescent="0.25">
      <c r="A259" s="11" t="s">
        <v>1183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9896</v>
      </c>
      <c r="AS259" s="11">
        <v>65525.27</v>
      </c>
      <c r="AT259" s="11">
        <v>0</v>
      </c>
      <c r="AU259" s="11">
        <v>0</v>
      </c>
      <c r="AV259" s="11">
        <v>0</v>
      </c>
      <c r="AW259" s="11">
        <v>560349.25</v>
      </c>
      <c r="AX259" s="11">
        <v>683684</v>
      </c>
      <c r="AY259" s="11">
        <v>683684</v>
      </c>
      <c r="AZ259" s="16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</row>
    <row r="260" spans="1:71" ht="16.5" customHeight="1" x14ac:dyDescent="0.25">
      <c r="A260" s="11" t="s">
        <v>1184</v>
      </c>
      <c r="B260" s="11">
        <v>1222499</v>
      </c>
      <c r="C260" s="11">
        <v>2313981</v>
      </c>
      <c r="D260" s="11">
        <v>1168480</v>
      </c>
      <c r="E260" s="11">
        <v>1690875</v>
      </c>
      <c r="F260" s="11">
        <v>434299</v>
      </c>
      <c r="G260" s="11">
        <v>0</v>
      </c>
      <c r="H260" s="11">
        <v>0</v>
      </c>
      <c r="I260" s="11">
        <v>-811067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-1053.77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-9710732.9399999995</v>
      </c>
      <c r="AT260" s="11">
        <v>0</v>
      </c>
      <c r="AU260" s="11">
        <v>0</v>
      </c>
      <c r="AV260" s="11">
        <v>0</v>
      </c>
      <c r="AW260" s="11">
        <v>0</v>
      </c>
      <c r="AX260" s="11">
        <v>-3874001</v>
      </c>
      <c r="AY260" s="11">
        <v>0</v>
      </c>
      <c r="AZ260" s="16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</row>
    <row r="261" spans="1:71" ht="16.5" customHeight="1" x14ac:dyDescent="0.25">
      <c r="A261" s="11" t="s">
        <v>1185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-811067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-2253.77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-9710732.9399999995</v>
      </c>
      <c r="AT261" s="11">
        <v>0</v>
      </c>
      <c r="AU261" s="11">
        <v>0</v>
      </c>
      <c r="AV261" s="11">
        <v>0</v>
      </c>
      <c r="AW261" s="11">
        <v>0</v>
      </c>
      <c r="AX261" s="11">
        <v>-3874001</v>
      </c>
      <c r="AY261" s="11">
        <v>0</v>
      </c>
      <c r="AZ261" s="16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</row>
    <row r="262" spans="1:71" ht="16.5" customHeight="1" x14ac:dyDescent="0.25">
      <c r="A262" s="11" t="s">
        <v>1186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1200</v>
      </c>
      <c r="AL262" s="11">
        <v>0</v>
      </c>
      <c r="AM262" s="11">
        <v>0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s="11">
        <v>0</v>
      </c>
      <c r="AT262" s="11">
        <v>0</v>
      </c>
      <c r="AU262" s="11">
        <v>0</v>
      </c>
      <c r="AV262" s="11">
        <v>0</v>
      </c>
      <c r="AW262" s="11">
        <v>0</v>
      </c>
      <c r="AX262" s="11">
        <v>0</v>
      </c>
      <c r="AY262" s="11">
        <v>0</v>
      </c>
      <c r="AZ262" s="16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</row>
    <row r="263" spans="1:71" ht="16.5" customHeight="1" x14ac:dyDescent="0.25">
      <c r="A263" s="11" t="s">
        <v>1187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0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  <c r="AS263" s="11">
        <v>0</v>
      </c>
      <c r="AT263" s="11">
        <v>0</v>
      </c>
      <c r="AU263" s="11">
        <v>0</v>
      </c>
      <c r="AV263" s="11">
        <v>0</v>
      </c>
      <c r="AW263" s="11">
        <v>0</v>
      </c>
      <c r="AX263" s="11">
        <v>0</v>
      </c>
      <c r="AY263" s="11">
        <v>-583564</v>
      </c>
      <c r="AZ263" s="16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</row>
    <row r="264" spans="1:71" ht="16.5" customHeight="1" x14ac:dyDescent="0.25">
      <c r="A264" s="11" t="s">
        <v>1188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  <c r="AU264" s="11">
        <v>0</v>
      </c>
      <c r="AV264" s="11">
        <v>0</v>
      </c>
      <c r="AW264" s="11">
        <v>0</v>
      </c>
      <c r="AX264" s="11">
        <v>0</v>
      </c>
      <c r="AY264" s="11">
        <v>-583564</v>
      </c>
      <c r="AZ264" s="16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</row>
    <row r="265" spans="1:71" ht="16.5" customHeight="1" x14ac:dyDescent="0.25">
      <c r="A265" s="11" t="s">
        <v>1189</v>
      </c>
      <c r="B265" s="11">
        <v>12167</v>
      </c>
      <c r="C265" s="11">
        <v>12167</v>
      </c>
      <c r="D265" s="11">
        <v>12167</v>
      </c>
      <c r="E265" s="11">
        <v>12167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0</v>
      </c>
      <c r="AK265" s="11">
        <v>0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s="11">
        <v>0</v>
      </c>
      <c r="AT265" s="11">
        <v>0</v>
      </c>
      <c r="AU265" s="11">
        <v>0</v>
      </c>
      <c r="AV265" s="11">
        <v>0</v>
      </c>
      <c r="AW265" s="11">
        <v>0</v>
      </c>
      <c r="AX265" s="11">
        <v>0</v>
      </c>
      <c r="AY265" s="11">
        <v>0</v>
      </c>
      <c r="AZ265" s="16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</row>
    <row r="266" spans="1:71" ht="16.5" customHeight="1" x14ac:dyDescent="0.25">
      <c r="A266" s="11" t="s">
        <v>1190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162739</v>
      </c>
      <c r="K266" s="11">
        <v>162739</v>
      </c>
      <c r="L266" s="11">
        <v>162739</v>
      </c>
      <c r="M266" s="11">
        <v>162739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-130834</v>
      </c>
      <c r="AN266" s="11">
        <v>-130834</v>
      </c>
      <c r="AO266" s="11">
        <v>-130833.65</v>
      </c>
      <c r="AP266" s="11">
        <v>-5152</v>
      </c>
      <c r="AQ266" s="11">
        <v>-5152</v>
      </c>
      <c r="AR266" s="11">
        <v>45768</v>
      </c>
      <c r="AS266" s="11">
        <v>6447.65</v>
      </c>
      <c r="AT266" s="11">
        <v>-6375</v>
      </c>
      <c r="AU266" s="11">
        <v>-15529</v>
      </c>
      <c r="AV266" s="11">
        <v>-194500</v>
      </c>
      <c r="AW266" s="11">
        <v>-551299.49300000002</v>
      </c>
      <c r="AX266" s="11">
        <v>69935</v>
      </c>
      <c r="AY266" s="11">
        <v>-368907</v>
      </c>
      <c r="AZ266" s="16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</row>
    <row r="267" spans="1:71" ht="16.5" customHeight="1" x14ac:dyDescent="0.25">
      <c r="A267" s="11" t="s">
        <v>1191</v>
      </c>
      <c r="B267" s="11">
        <v>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162739</v>
      </c>
      <c r="M267" s="11">
        <v>162739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J267" s="11">
        <v>0</v>
      </c>
      <c r="AK267" s="11">
        <v>0</v>
      </c>
      <c r="AL267" s="11">
        <v>0</v>
      </c>
      <c r="AM267" s="11">
        <v>-130834</v>
      </c>
      <c r="AN267" s="11">
        <v>-130834</v>
      </c>
      <c r="AO267" s="11">
        <v>-130833.65</v>
      </c>
      <c r="AP267" s="11">
        <v>-5152</v>
      </c>
      <c r="AQ267" s="11">
        <v>-5152</v>
      </c>
      <c r="AR267" s="11">
        <v>-16882</v>
      </c>
      <c r="AS267" s="11">
        <v>-56202.75</v>
      </c>
      <c r="AT267" s="11">
        <v>-6375</v>
      </c>
      <c r="AU267" s="11">
        <v>-15529</v>
      </c>
      <c r="AV267" s="11">
        <v>-194500</v>
      </c>
      <c r="AW267" s="11">
        <v>-551299.49300000002</v>
      </c>
      <c r="AX267" s="11">
        <v>-328875</v>
      </c>
      <c r="AY267" s="11">
        <v>-943717</v>
      </c>
      <c r="AZ267" s="16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</row>
    <row r="268" spans="1:71" ht="16.5" customHeight="1" x14ac:dyDescent="0.25">
      <c r="A268" s="11" t="s">
        <v>1192</v>
      </c>
      <c r="B268" s="11">
        <v>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162739</v>
      </c>
      <c r="K268" s="11">
        <v>162739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  <c r="AR268" s="11">
        <v>62650</v>
      </c>
      <c r="AS268" s="11">
        <v>62650.400000000001</v>
      </c>
      <c r="AT268" s="11">
        <v>0</v>
      </c>
      <c r="AU268" s="11">
        <v>0</v>
      </c>
      <c r="AV268" s="11">
        <v>0</v>
      </c>
      <c r="AW268" s="11">
        <v>0</v>
      </c>
      <c r="AX268" s="11">
        <v>398810</v>
      </c>
      <c r="AY268" s="11">
        <v>574810</v>
      </c>
      <c r="AZ268" s="16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</row>
    <row r="269" spans="1:71" ht="16.5" customHeight="1" x14ac:dyDescent="0.25">
      <c r="A269" s="11" t="s">
        <v>928</v>
      </c>
      <c r="B269" s="11">
        <v>-853949</v>
      </c>
      <c r="C269" s="11">
        <v>-934825</v>
      </c>
      <c r="D269" s="11">
        <v>-4318827</v>
      </c>
      <c r="E269" s="11">
        <v>-6540724</v>
      </c>
      <c r="F269" s="11">
        <v>-1452749</v>
      </c>
      <c r="G269" s="11">
        <v>-4270150</v>
      </c>
      <c r="H269" s="11">
        <v>-5552652</v>
      </c>
      <c r="I269" s="11">
        <v>-6846358</v>
      </c>
      <c r="J269" s="11">
        <v>-272170</v>
      </c>
      <c r="K269" s="11">
        <v>-1505846</v>
      </c>
      <c r="L269" s="11">
        <v>-2827525</v>
      </c>
      <c r="M269" s="11">
        <v>-4806460</v>
      </c>
      <c r="N269" s="11">
        <v>-1887076</v>
      </c>
      <c r="O269" s="11">
        <v>-3160065</v>
      </c>
      <c r="P269" s="11">
        <v>-4208922</v>
      </c>
      <c r="Q269" s="11">
        <v>-9960946.0999999996</v>
      </c>
      <c r="R269" s="11">
        <v>-104800</v>
      </c>
      <c r="S269" s="11">
        <v>-147439</v>
      </c>
      <c r="T269" s="11">
        <v>3867803</v>
      </c>
      <c r="U269" s="11">
        <v>4044533.62</v>
      </c>
      <c r="V269" s="11">
        <v>-37712</v>
      </c>
      <c r="W269" s="11">
        <v>-70808</v>
      </c>
      <c r="X269" s="11">
        <v>-127215</v>
      </c>
      <c r="Y269" s="11">
        <v>-184025.24400000001</v>
      </c>
      <c r="Z269" s="11">
        <v>-26436</v>
      </c>
      <c r="AA269" s="11">
        <v>-46484</v>
      </c>
      <c r="AB269" s="11">
        <v>142772</v>
      </c>
      <c r="AC269" s="11">
        <v>84577.74</v>
      </c>
      <c r="AD269" s="11">
        <v>-12208</v>
      </c>
      <c r="AE269" s="11">
        <v>-25399</v>
      </c>
      <c r="AF269" s="11">
        <v>-45557</v>
      </c>
      <c r="AG269" s="11">
        <v>-55908.605000000003</v>
      </c>
      <c r="AH269" s="11">
        <v>-14233</v>
      </c>
      <c r="AI269" s="11">
        <v>-35247</v>
      </c>
      <c r="AJ269" s="11">
        <v>-87441</v>
      </c>
      <c r="AK269" s="11">
        <v>-116073.893</v>
      </c>
      <c r="AL269" s="11">
        <v>-38316</v>
      </c>
      <c r="AM269" s="11">
        <v>-76809</v>
      </c>
      <c r="AN269" s="11">
        <v>-106649</v>
      </c>
      <c r="AO269" s="11">
        <v>-187103.79</v>
      </c>
      <c r="AP269" s="11">
        <v>-20710</v>
      </c>
      <c r="AQ269" s="11">
        <v>-47641</v>
      </c>
      <c r="AR269" s="11">
        <v>-113601</v>
      </c>
      <c r="AS269" s="11">
        <v>-182411.55</v>
      </c>
      <c r="AT269" s="11">
        <v>-31537</v>
      </c>
      <c r="AU269" s="11">
        <v>-87914</v>
      </c>
      <c r="AV269" s="11">
        <v>4146</v>
      </c>
      <c r="AW269" s="11">
        <v>-211075.777</v>
      </c>
      <c r="AX269" s="11">
        <v>-33510</v>
      </c>
      <c r="AY269" s="11">
        <v>-78614</v>
      </c>
      <c r="AZ269" s="16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</row>
    <row r="270" spans="1:71" ht="16.5" customHeight="1" x14ac:dyDescent="0.25">
      <c r="A270" s="11" t="s">
        <v>929</v>
      </c>
      <c r="B270" s="11">
        <v>2805</v>
      </c>
      <c r="C270" s="11">
        <v>4091</v>
      </c>
      <c r="D270" s="11">
        <v>4120</v>
      </c>
      <c r="E270" s="11">
        <v>16130</v>
      </c>
      <c r="F270" s="11">
        <v>6076</v>
      </c>
      <c r="G270" s="11">
        <v>4814</v>
      </c>
      <c r="H270" s="11">
        <v>7583</v>
      </c>
      <c r="I270" s="11">
        <v>707483</v>
      </c>
      <c r="J270" s="11">
        <v>7297</v>
      </c>
      <c r="K270" s="11">
        <v>34437</v>
      </c>
      <c r="L270" s="11">
        <v>9000</v>
      </c>
      <c r="M270" s="11">
        <v>102082</v>
      </c>
      <c r="N270" s="11">
        <v>29761</v>
      </c>
      <c r="O270" s="11">
        <v>70365</v>
      </c>
      <c r="P270" s="11">
        <v>72949</v>
      </c>
      <c r="Q270" s="11">
        <v>583282.9</v>
      </c>
      <c r="R270" s="11">
        <v>47</v>
      </c>
      <c r="S270" s="11">
        <v>15156</v>
      </c>
      <c r="T270" s="11">
        <v>4113387</v>
      </c>
      <c r="U270" s="11">
        <v>4373988.8969999999</v>
      </c>
      <c r="V270" s="11">
        <v>67905</v>
      </c>
      <c r="W270" s="11">
        <v>95049</v>
      </c>
      <c r="X270" s="11">
        <v>91724</v>
      </c>
      <c r="Y270" s="11">
        <v>65667.19</v>
      </c>
      <c r="Z270" s="11">
        <v>0</v>
      </c>
      <c r="AA270" s="11">
        <v>0</v>
      </c>
      <c r="AB270" s="11">
        <v>216207</v>
      </c>
      <c r="AC270" s="11">
        <v>211033.71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36224.699000000001</v>
      </c>
      <c r="AL270" s="11">
        <v>0</v>
      </c>
      <c r="AM270" s="11">
        <v>0</v>
      </c>
      <c r="AN270" s="11">
        <v>0</v>
      </c>
      <c r="AO270" s="11">
        <v>0</v>
      </c>
      <c r="AP270" s="11">
        <v>0</v>
      </c>
      <c r="AQ270" s="11">
        <v>0</v>
      </c>
      <c r="AR270" s="11">
        <v>0</v>
      </c>
      <c r="AS270" s="11">
        <v>0</v>
      </c>
      <c r="AT270" s="11">
        <v>0</v>
      </c>
      <c r="AU270" s="11">
        <v>0</v>
      </c>
      <c r="AV270" s="11">
        <v>141828</v>
      </c>
      <c r="AW270" s="11">
        <v>0</v>
      </c>
      <c r="AX270" s="11">
        <v>0</v>
      </c>
      <c r="AY270" s="11">
        <v>0</v>
      </c>
      <c r="AZ270" s="16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</row>
    <row r="271" spans="1:71" ht="16.5" customHeight="1" x14ac:dyDescent="0.25">
      <c r="A271" s="11" t="s">
        <v>930</v>
      </c>
      <c r="B271" s="11">
        <v>-856754</v>
      </c>
      <c r="C271" s="11">
        <v>-938916</v>
      </c>
      <c r="D271" s="11">
        <v>-4322947</v>
      </c>
      <c r="E271" s="11">
        <v>-6556854</v>
      </c>
      <c r="F271" s="11">
        <v>-1458825</v>
      </c>
      <c r="G271" s="11">
        <v>-4274964</v>
      </c>
      <c r="H271" s="11">
        <v>-5560235</v>
      </c>
      <c r="I271" s="11">
        <v>-7553841</v>
      </c>
      <c r="J271" s="11">
        <v>-279467</v>
      </c>
      <c r="K271" s="11">
        <v>-1540283</v>
      </c>
      <c r="L271" s="11">
        <v>-2836525</v>
      </c>
      <c r="M271" s="11">
        <v>-4908542</v>
      </c>
      <c r="N271" s="11">
        <v>-1916837</v>
      </c>
      <c r="O271" s="11">
        <v>-3230430</v>
      </c>
      <c r="P271" s="11">
        <v>-4281871</v>
      </c>
      <c r="Q271" s="11">
        <v>-10544229</v>
      </c>
      <c r="R271" s="11">
        <v>-104847</v>
      </c>
      <c r="S271" s="11">
        <v>-162595</v>
      </c>
      <c r="T271" s="11">
        <v>-245584</v>
      </c>
      <c r="U271" s="11">
        <v>-329455.277</v>
      </c>
      <c r="V271" s="11">
        <v>-105617</v>
      </c>
      <c r="W271" s="11">
        <v>-165857</v>
      </c>
      <c r="X271" s="11">
        <v>-218939</v>
      </c>
      <c r="Y271" s="11">
        <v>-249692.43400000001</v>
      </c>
      <c r="Z271" s="11">
        <v>-26436</v>
      </c>
      <c r="AA271" s="11">
        <v>-46484</v>
      </c>
      <c r="AB271" s="11">
        <v>-73435</v>
      </c>
      <c r="AC271" s="11">
        <v>-126455.97</v>
      </c>
      <c r="AD271" s="11">
        <v>-12208</v>
      </c>
      <c r="AE271" s="11">
        <v>-25399</v>
      </c>
      <c r="AF271" s="11">
        <v>-45557</v>
      </c>
      <c r="AG271" s="11">
        <v>-55908.605000000003</v>
      </c>
      <c r="AH271" s="11">
        <v>-14233</v>
      </c>
      <c r="AI271" s="11">
        <v>-35247</v>
      </c>
      <c r="AJ271" s="11">
        <v>-87441</v>
      </c>
      <c r="AK271" s="11">
        <v>-152298.592</v>
      </c>
      <c r="AL271" s="11">
        <v>-38316</v>
      </c>
      <c r="AM271" s="11">
        <v>-76809</v>
      </c>
      <c r="AN271" s="11">
        <v>-106649</v>
      </c>
      <c r="AO271" s="11">
        <v>-187103.79</v>
      </c>
      <c r="AP271" s="11">
        <v>-20710</v>
      </c>
      <c r="AQ271" s="11">
        <v>-47641</v>
      </c>
      <c r="AR271" s="11">
        <v>-113601</v>
      </c>
      <c r="AS271" s="11">
        <v>-182411.55</v>
      </c>
      <c r="AT271" s="11">
        <v>-31537</v>
      </c>
      <c r="AU271" s="11">
        <v>-87914</v>
      </c>
      <c r="AV271" s="11">
        <v>-137682</v>
      </c>
      <c r="AW271" s="11">
        <v>-211075.777</v>
      </c>
      <c r="AX271" s="11">
        <v>-33510</v>
      </c>
      <c r="AY271" s="11">
        <v>-78614</v>
      </c>
      <c r="AZ271" s="16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</row>
    <row r="272" spans="1:71" ht="16.5" customHeight="1" x14ac:dyDescent="0.25">
      <c r="A272" s="11" t="s">
        <v>931</v>
      </c>
      <c r="B272" s="11">
        <v>0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1">
        <v>0</v>
      </c>
      <c r="AP272" s="11">
        <v>-97300</v>
      </c>
      <c r="AQ272" s="11">
        <v>0</v>
      </c>
      <c r="AR272" s="11">
        <v>0</v>
      </c>
      <c r="AS272" s="11">
        <v>0</v>
      </c>
      <c r="AT272" s="11">
        <v>0</v>
      </c>
      <c r="AU272" s="11">
        <v>0</v>
      </c>
      <c r="AV272" s="11">
        <v>-418018</v>
      </c>
      <c r="AW272" s="11">
        <v>-3676.0859999999998</v>
      </c>
      <c r="AX272" s="11">
        <v>0</v>
      </c>
      <c r="AY272" s="11">
        <v>0</v>
      </c>
      <c r="AZ272" s="16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</row>
    <row r="273" spans="1:71" ht="16.5" customHeight="1" x14ac:dyDescent="0.25">
      <c r="A273" s="11" t="s">
        <v>932</v>
      </c>
      <c r="B273" s="11">
        <v>0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  <c r="AL273" s="11">
        <v>0</v>
      </c>
      <c r="AM273" s="11">
        <v>0</v>
      </c>
      <c r="AN273" s="11">
        <v>0</v>
      </c>
      <c r="AO273" s="11">
        <v>0</v>
      </c>
      <c r="AP273" s="11">
        <v>-97300</v>
      </c>
      <c r="AQ273" s="11">
        <v>0</v>
      </c>
      <c r="AR273" s="11">
        <v>0</v>
      </c>
      <c r="AS273" s="11">
        <v>0</v>
      </c>
      <c r="AT273" s="11">
        <v>0</v>
      </c>
      <c r="AU273" s="11">
        <v>0</v>
      </c>
      <c r="AV273" s="11">
        <v>-418018</v>
      </c>
      <c r="AW273" s="11">
        <v>-3676.0859999999998</v>
      </c>
      <c r="AX273" s="11">
        <v>0</v>
      </c>
      <c r="AY273" s="11">
        <v>0</v>
      </c>
      <c r="AZ273" s="16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</row>
    <row r="274" spans="1:71" ht="16.5" customHeight="1" x14ac:dyDescent="0.25">
      <c r="A274" s="11" t="s">
        <v>1193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-803999</v>
      </c>
      <c r="S274" s="11">
        <v>-2129062</v>
      </c>
      <c r="T274" s="11">
        <v>-3446268</v>
      </c>
      <c r="U274" s="11">
        <v>-6146678.1710000001</v>
      </c>
      <c r="V274" s="11">
        <v>-1678000</v>
      </c>
      <c r="W274" s="11">
        <v>-3205390</v>
      </c>
      <c r="X274" s="11">
        <v>-5994166</v>
      </c>
      <c r="Y274" s="11">
        <v>-8424820.1909999996</v>
      </c>
      <c r="Z274" s="11">
        <v>-1711528</v>
      </c>
      <c r="AA274" s="11">
        <v>-933315</v>
      </c>
      <c r="AB274" s="11">
        <v>-6129337</v>
      </c>
      <c r="AC274" s="11">
        <v>-8524399.8800000008</v>
      </c>
      <c r="AD274" s="11">
        <v>-2496307</v>
      </c>
      <c r="AE274" s="11">
        <v>-10267293</v>
      </c>
      <c r="AF274" s="11">
        <v>-12110032</v>
      </c>
      <c r="AG274" s="11">
        <v>-14291236.693</v>
      </c>
      <c r="AH274" s="11">
        <v>-345698</v>
      </c>
      <c r="AI274" s="11">
        <v>-1326330</v>
      </c>
      <c r="AJ274" s="11">
        <v>-2511317</v>
      </c>
      <c r="AK274" s="11">
        <v>-4971508.4469999997</v>
      </c>
      <c r="AL274" s="11">
        <v>8907</v>
      </c>
      <c r="AM274" s="11">
        <v>-591054</v>
      </c>
      <c r="AN274" s="11">
        <v>-4150549</v>
      </c>
      <c r="AO274" s="11">
        <v>-8497806.8399999999</v>
      </c>
      <c r="AP274" s="11">
        <v>-810595</v>
      </c>
      <c r="AQ274" s="11">
        <v>-1849723</v>
      </c>
      <c r="AR274" s="11">
        <v>-3121875</v>
      </c>
      <c r="AS274" s="11">
        <v>-4742517.63</v>
      </c>
      <c r="AT274" s="11">
        <v>-950419</v>
      </c>
      <c r="AU274" s="11">
        <v>64620</v>
      </c>
      <c r="AV274" s="11">
        <v>-3818005</v>
      </c>
      <c r="AW274" s="11">
        <v>-6145568.6040000003</v>
      </c>
      <c r="AX274" s="11">
        <v>-248428</v>
      </c>
      <c r="AY274" s="11">
        <v>-6368532</v>
      </c>
      <c r="AZ274" s="16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</row>
    <row r="275" spans="1:71" ht="16.5" customHeight="1" x14ac:dyDescent="0.25">
      <c r="A275" s="11" t="s">
        <v>1194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-803999</v>
      </c>
      <c r="S275" s="11">
        <v>-2129062</v>
      </c>
      <c r="T275" s="11">
        <v>-3446268</v>
      </c>
      <c r="U275" s="11">
        <v>-6146678.1710000001</v>
      </c>
      <c r="V275" s="11">
        <v>-1678000</v>
      </c>
      <c r="W275" s="11">
        <v>-3205390</v>
      </c>
      <c r="X275" s="11">
        <v>-5994166</v>
      </c>
      <c r="Y275" s="11">
        <v>-8424820.1909999996</v>
      </c>
      <c r="Z275" s="11">
        <v>-1711528</v>
      </c>
      <c r="AA275" s="11">
        <v>-933315</v>
      </c>
      <c r="AB275" s="11">
        <v>-6129337</v>
      </c>
      <c r="AC275" s="11">
        <v>-8524399.8800000008</v>
      </c>
      <c r="AD275" s="11">
        <v>-2497204</v>
      </c>
      <c r="AE275" s="11">
        <v>-10274155</v>
      </c>
      <c r="AF275" s="11">
        <v>-12115675</v>
      </c>
      <c r="AG275" s="11">
        <v>-14393146.158</v>
      </c>
      <c r="AH275" s="11">
        <v>-412731</v>
      </c>
      <c r="AI275" s="11">
        <v>-1448504</v>
      </c>
      <c r="AJ275" s="11">
        <v>-2598255</v>
      </c>
      <c r="AK275" s="11">
        <v>-4971508.4469999997</v>
      </c>
      <c r="AL275" s="11">
        <v>-15004</v>
      </c>
      <c r="AM275" s="11">
        <v>-670165</v>
      </c>
      <c r="AN275" s="11">
        <v>-4257037</v>
      </c>
      <c r="AO275" s="11">
        <v>-8609758.5600000005</v>
      </c>
      <c r="AP275" s="11">
        <v>-810595</v>
      </c>
      <c r="AQ275" s="11">
        <v>-1858128</v>
      </c>
      <c r="AR275" s="11">
        <v>-3167708</v>
      </c>
      <c r="AS275" s="11">
        <v>-4811278.12</v>
      </c>
      <c r="AT275" s="11">
        <v>-992145</v>
      </c>
      <c r="AU275" s="11">
        <v>-10145</v>
      </c>
      <c r="AV275" s="11">
        <v>-3818005</v>
      </c>
      <c r="AW275" s="11">
        <v>-6282122.909</v>
      </c>
      <c r="AX275" s="11">
        <v>-279951</v>
      </c>
      <c r="AY275" s="11">
        <v>-6569661</v>
      </c>
      <c r="AZ275" s="16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</row>
    <row r="276" spans="1:71" ht="16.5" customHeight="1" x14ac:dyDescent="0.25">
      <c r="A276" s="11" t="s">
        <v>1195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897</v>
      </c>
      <c r="AE276" s="11">
        <v>6862</v>
      </c>
      <c r="AF276" s="11">
        <v>5643</v>
      </c>
      <c r="AG276" s="11">
        <v>101909.465</v>
      </c>
      <c r="AH276" s="11">
        <v>67033</v>
      </c>
      <c r="AI276" s="11">
        <v>122174</v>
      </c>
      <c r="AJ276" s="11">
        <v>86938</v>
      </c>
      <c r="AK276" s="11">
        <v>0</v>
      </c>
      <c r="AL276" s="11">
        <v>23911</v>
      </c>
      <c r="AM276" s="11">
        <v>79111</v>
      </c>
      <c r="AN276" s="11">
        <v>106488</v>
      </c>
      <c r="AO276" s="11">
        <v>111951.72</v>
      </c>
      <c r="AP276" s="11">
        <v>0</v>
      </c>
      <c r="AQ276" s="11">
        <v>8405</v>
      </c>
      <c r="AR276" s="11">
        <v>45833</v>
      </c>
      <c r="AS276" s="11">
        <v>68760.490000000005</v>
      </c>
      <c r="AT276" s="11">
        <v>41726</v>
      </c>
      <c r="AU276" s="11">
        <v>74765</v>
      </c>
      <c r="AV276" s="11">
        <v>0</v>
      </c>
      <c r="AW276" s="11">
        <v>136554.30499999999</v>
      </c>
      <c r="AX276" s="11">
        <v>31523</v>
      </c>
      <c r="AY276" s="11">
        <v>201129</v>
      </c>
      <c r="AZ276" s="16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</row>
    <row r="277" spans="1:71" ht="16.5" customHeight="1" x14ac:dyDescent="0.25">
      <c r="A277" s="11" t="s">
        <v>934</v>
      </c>
      <c r="B277" s="11">
        <v>75088</v>
      </c>
      <c r="C277" s="11">
        <v>0</v>
      </c>
      <c r="D277" s="11">
        <v>232212</v>
      </c>
      <c r="E277" s="11">
        <v>313690</v>
      </c>
      <c r="F277" s="11">
        <v>78544</v>
      </c>
      <c r="G277" s="11">
        <v>162039</v>
      </c>
      <c r="H277" s="11">
        <v>243513</v>
      </c>
      <c r="I277" s="11">
        <v>354325</v>
      </c>
      <c r="J277" s="11">
        <v>73789</v>
      </c>
      <c r="K277" s="11">
        <v>185307</v>
      </c>
      <c r="L277" s="11">
        <v>296112</v>
      </c>
      <c r="M277" s="11">
        <v>408843</v>
      </c>
      <c r="N277" s="11">
        <v>115870</v>
      </c>
      <c r="O277" s="11">
        <v>230446</v>
      </c>
      <c r="P277" s="11">
        <v>347357</v>
      </c>
      <c r="Q277" s="11">
        <v>467639.53</v>
      </c>
      <c r="R277" s="11">
        <v>113732</v>
      </c>
      <c r="S277" s="11">
        <v>237689</v>
      </c>
      <c r="T277" s="11">
        <v>366155</v>
      </c>
      <c r="U277" s="11">
        <v>496400.97899999999</v>
      </c>
      <c r="V277" s="11">
        <v>156255</v>
      </c>
      <c r="W277" s="11">
        <v>311206</v>
      </c>
      <c r="X277" s="11">
        <v>475935</v>
      </c>
      <c r="Y277" s="11">
        <v>640802.82700000005</v>
      </c>
      <c r="Z277" s="11">
        <v>157181</v>
      </c>
      <c r="AA277" s="11">
        <v>364697</v>
      </c>
      <c r="AB277" s="11">
        <v>546815</v>
      </c>
      <c r="AC277" s="11">
        <v>758498.61</v>
      </c>
      <c r="AD277" s="11">
        <v>210299</v>
      </c>
      <c r="AE277" s="11">
        <v>411348</v>
      </c>
      <c r="AF277" s="11">
        <v>580950</v>
      </c>
      <c r="AG277" s="11">
        <v>736601.08200000005</v>
      </c>
      <c r="AH277" s="11">
        <v>160647</v>
      </c>
      <c r="AI277" s="11">
        <v>350882</v>
      </c>
      <c r="AJ277" s="11">
        <v>534605</v>
      </c>
      <c r="AK277" s="11">
        <v>742497.63600000006</v>
      </c>
      <c r="AL277" s="11">
        <v>197885</v>
      </c>
      <c r="AM277" s="11">
        <v>396506</v>
      </c>
      <c r="AN277" s="11">
        <v>580672</v>
      </c>
      <c r="AO277" s="11">
        <v>776793.48</v>
      </c>
      <c r="AP277" s="11">
        <v>196377</v>
      </c>
      <c r="AQ277" s="11">
        <v>424185</v>
      </c>
      <c r="AR277" s="11">
        <v>665761</v>
      </c>
      <c r="AS277" s="11">
        <v>913380.13</v>
      </c>
      <c r="AT277" s="11">
        <v>244759</v>
      </c>
      <c r="AU277" s="11">
        <v>540088</v>
      </c>
      <c r="AV277" s="11">
        <v>806932</v>
      </c>
      <c r="AW277" s="11">
        <v>1053942.7339999999</v>
      </c>
      <c r="AX277" s="11">
        <v>543266</v>
      </c>
      <c r="AY277" s="11">
        <v>732016</v>
      </c>
      <c r="AZ277" s="16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</row>
    <row r="278" spans="1:71" ht="16.5" customHeight="1" x14ac:dyDescent="0.25">
      <c r="A278" s="11" t="s">
        <v>920</v>
      </c>
      <c r="B278" s="11">
        <v>0</v>
      </c>
      <c r="C278" s="11">
        <v>0</v>
      </c>
      <c r="D278" s="11">
        <v>0</v>
      </c>
      <c r="E278" s="11">
        <v>0</v>
      </c>
      <c r="F278" s="11">
        <v>0</v>
      </c>
      <c r="G278" s="11">
        <v>72859</v>
      </c>
      <c r="H278" s="11">
        <v>19258</v>
      </c>
      <c r="I278" s="11">
        <v>19700</v>
      </c>
      <c r="J278" s="11">
        <v>188110</v>
      </c>
      <c r="K278" s="11">
        <v>193554</v>
      </c>
      <c r="L278" s="11">
        <v>210279</v>
      </c>
      <c r="M278" s="11">
        <v>131474</v>
      </c>
      <c r="N278" s="11">
        <v>4369</v>
      </c>
      <c r="O278" s="11">
        <v>16776</v>
      </c>
      <c r="P278" s="11">
        <v>21771</v>
      </c>
      <c r="Q278" s="11">
        <v>41170.160000000003</v>
      </c>
      <c r="R278" s="11">
        <v>9436</v>
      </c>
      <c r="S278" s="11">
        <v>29240</v>
      </c>
      <c r="T278" s="11">
        <v>40958</v>
      </c>
      <c r="U278" s="11">
        <v>72428.732999999993</v>
      </c>
      <c r="V278" s="11">
        <v>12490</v>
      </c>
      <c r="W278" s="11">
        <v>56497</v>
      </c>
      <c r="X278" s="11">
        <v>72837</v>
      </c>
      <c r="Y278" s="11">
        <v>92602.721999999994</v>
      </c>
      <c r="Z278" s="11">
        <v>2725</v>
      </c>
      <c r="AA278" s="11">
        <v>30305</v>
      </c>
      <c r="AB278" s="11">
        <v>39857</v>
      </c>
      <c r="AC278" s="11">
        <v>55452.91</v>
      </c>
      <c r="AD278" s="11">
        <v>7694</v>
      </c>
      <c r="AE278" s="11">
        <v>12968</v>
      </c>
      <c r="AF278" s="11">
        <v>18792</v>
      </c>
      <c r="AG278" s="11">
        <v>21274.449000000001</v>
      </c>
      <c r="AH278" s="11">
        <v>12713</v>
      </c>
      <c r="AI278" s="11">
        <v>8286</v>
      </c>
      <c r="AJ278" s="11">
        <v>15385</v>
      </c>
      <c r="AK278" s="11">
        <v>153134.08100000001</v>
      </c>
      <c r="AL278" s="11">
        <v>8088</v>
      </c>
      <c r="AM278" s="11">
        <v>10782</v>
      </c>
      <c r="AN278" s="11">
        <v>19572</v>
      </c>
      <c r="AO278" s="11">
        <v>21053.79</v>
      </c>
      <c r="AP278" s="11">
        <v>11893</v>
      </c>
      <c r="AQ278" s="11">
        <v>22253</v>
      </c>
      <c r="AR278" s="11">
        <v>7306</v>
      </c>
      <c r="AS278" s="11">
        <v>20982.1</v>
      </c>
      <c r="AT278" s="11">
        <v>18383</v>
      </c>
      <c r="AU278" s="11">
        <v>59898</v>
      </c>
      <c r="AV278" s="11">
        <v>365088</v>
      </c>
      <c r="AW278" s="11">
        <v>41234.235999999997</v>
      </c>
      <c r="AX278" s="11">
        <v>24002</v>
      </c>
      <c r="AY278" s="11">
        <v>387994</v>
      </c>
      <c r="AZ278" s="16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</row>
    <row r="279" spans="1:71" ht="16.5" customHeight="1" x14ac:dyDescent="0.25">
      <c r="A279" s="11" t="s">
        <v>935</v>
      </c>
      <c r="B279" s="11">
        <v>-122127</v>
      </c>
      <c r="C279" s="11">
        <v>-2039619</v>
      </c>
      <c r="D279" s="11">
        <v>-235515</v>
      </c>
      <c r="E279" s="11">
        <v>-340841</v>
      </c>
      <c r="F279" s="11">
        <v>-323057</v>
      </c>
      <c r="G279" s="11">
        <v>-1403202</v>
      </c>
      <c r="H279" s="11">
        <v>-1418502</v>
      </c>
      <c r="I279" s="11">
        <v>-1664791</v>
      </c>
      <c r="J279" s="11">
        <v>-538198</v>
      </c>
      <c r="K279" s="11">
        <v>-638873</v>
      </c>
      <c r="L279" s="11">
        <v>-1129940</v>
      </c>
      <c r="M279" s="11">
        <v>-1258112</v>
      </c>
      <c r="N279" s="11">
        <v>-723041</v>
      </c>
      <c r="O279" s="11">
        <v>-1641906</v>
      </c>
      <c r="P279" s="11">
        <v>-3164171</v>
      </c>
      <c r="Q279" s="11">
        <v>-3735522.17</v>
      </c>
      <c r="R279" s="11">
        <v>-910614</v>
      </c>
      <c r="S279" s="11">
        <v>-2032364</v>
      </c>
      <c r="T279" s="11">
        <v>-2940366</v>
      </c>
      <c r="U279" s="11">
        <v>-2781259.1239999998</v>
      </c>
      <c r="V279" s="11">
        <v>-974670</v>
      </c>
      <c r="W279" s="11">
        <v>-1848847</v>
      </c>
      <c r="X279" s="11">
        <v>-2130998</v>
      </c>
      <c r="Y279" s="11">
        <v>-3132309.412</v>
      </c>
      <c r="Z279" s="11">
        <v>-847519</v>
      </c>
      <c r="AA279" s="11">
        <v>-4724495</v>
      </c>
      <c r="AB279" s="11">
        <v>-2692013</v>
      </c>
      <c r="AC279" s="11">
        <v>-3028011.86</v>
      </c>
      <c r="AD279" s="11">
        <v>-905313</v>
      </c>
      <c r="AE279" s="11">
        <v>-1998365</v>
      </c>
      <c r="AF279" s="11">
        <v>-2450138</v>
      </c>
      <c r="AG279" s="11">
        <v>-2563069.5699999998</v>
      </c>
      <c r="AH279" s="11">
        <v>-1297467</v>
      </c>
      <c r="AI279" s="11">
        <v>-1639500</v>
      </c>
      <c r="AJ279" s="11">
        <v>-2006081</v>
      </c>
      <c r="AK279" s="11">
        <v>-2254634.398</v>
      </c>
      <c r="AL279" s="11">
        <v>-1290963</v>
      </c>
      <c r="AM279" s="11">
        <v>-3479789</v>
      </c>
      <c r="AN279" s="11">
        <v>-3330665</v>
      </c>
      <c r="AO279" s="11">
        <v>-3539764.51</v>
      </c>
      <c r="AP279" s="11">
        <v>-502224</v>
      </c>
      <c r="AQ279" s="11">
        <v>-4458913</v>
      </c>
      <c r="AR279" s="11">
        <v>-14661485</v>
      </c>
      <c r="AS279" s="11">
        <v>-5463894.75</v>
      </c>
      <c r="AT279" s="11">
        <v>-2358386</v>
      </c>
      <c r="AU279" s="11">
        <v>-8531861</v>
      </c>
      <c r="AV279" s="11">
        <v>-4362667</v>
      </c>
      <c r="AW279" s="11">
        <v>-7468429.5939999996</v>
      </c>
      <c r="AX279" s="11">
        <v>-568597</v>
      </c>
      <c r="AY279" s="11">
        <v>-482051</v>
      </c>
      <c r="AZ279" s="16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</row>
    <row r="280" spans="1:71" ht="16.5" customHeight="1" x14ac:dyDescent="0.25">
      <c r="A280" s="11" t="s">
        <v>936</v>
      </c>
      <c r="B280" s="11">
        <v>333678</v>
      </c>
      <c r="C280" s="11">
        <v>-648296</v>
      </c>
      <c r="D280" s="11">
        <v>-3141483</v>
      </c>
      <c r="E280" s="11">
        <v>-4864833</v>
      </c>
      <c r="F280" s="11">
        <v>-1262963</v>
      </c>
      <c r="G280" s="11">
        <v>-5009409</v>
      </c>
      <c r="H280" s="11">
        <v>-5954893</v>
      </c>
      <c r="I280" s="11">
        <v>-8489065</v>
      </c>
      <c r="J280" s="11">
        <v>-1082603</v>
      </c>
      <c r="K280" s="11">
        <v>-2625487</v>
      </c>
      <c r="L280" s="11">
        <v>-3279663</v>
      </c>
      <c r="M280" s="11">
        <v>-5413165</v>
      </c>
      <c r="N280" s="11">
        <v>-1740838</v>
      </c>
      <c r="O280" s="11">
        <v>-3803741</v>
      </c>
      <c r="P280" s="11">
        <v>-6253568</v>
      </c>
      <c r="Q280" s="11">
        <v>-12436963.779999999</v>
      </c>
      <c r="R280" s="11">
        <v>-2395789</v>
      </c>
      <c r="S280" s="11">
        <v>-4191842</v>
      </c>
      <c r="T280" s="11">
        <v>-4224025</v>
      </c>
      <c r="U280" s="11">
        <v>-6077532.2189999996</v>
      </c>
      <c r="V280" s="11">
        <v>-3370008</v>
      </c>
      <c r="W280" s="11">
        <v>-5670176</v>
      </c>
      <c r="X280" s="11">
        <v>-6804778</v>
      </c>
      <c r="Y280" s="11">
        <v>-9809338.3300000001</v>
      </c>
      <c r="Z280" s="11">
        <v>-2425577</v>
      </c>
      <c r="AA280" s="11">
        <v>-7753196</v>
      </c>
      <c r="AB280" s="11">
        <v>-10135811</v>
      </c>
      <c r="AC280" s="11">
        <v>-13853745.02</v>
      </c>
      <c r="AD280" s="11">
        <v>-3462360</v>
      </c>
      <c r="AE280" s="11">
        <v>-10739873</v>
      </c>
      <c r="AF280" s="11">
        <v>-13378053</v>
      </c>
      <c r="AG280" s="11">
        <v>-16674627.404999999</v>
      </c>
      <c r="AH280" s="11">
        <v>-2846419</v>
      </c>
      <c r="AI280" s="11">
        <v>-1628143</v>
      </c>
      <c r="AJ280" s="11">
        <v>-3981371</v>
      </c>
      <c r="AK280" s="11">
        <v>-5941866.0959999999</v>
      </c>
      <c r="AL280" s="11">
        <v>-1360042</v>
      </c>
      <c r="AM280" s="11">
        <v>-3869719</v>
      </c>
      <c r="AN280" s="11">
        <v>-7754373</v>
      </c>
      <c r="AO280" s="11">
        <v>-14576047.74</v>
      </c>
      <c r="AP280" s="11">
        <v>-610824</v>
      </c>
      <c r="AQ280" s="11">
        <v>-5129682</v>
      </c>
      <c r="AR280" s="11">
        <v>-16457452</v>
      </c>
      <c r="AS280" s="11">
        <v>-18449704.859999999</v>
      </c>
      <c r="AT280" s="11">
        <v>-2914400</v>
      </c>
      <c r="AU280" s="11">
        <v>-9582101</v>
      </c>
      <c r="AV280" s="11">
        <v>-12229122</v>
      </c>
      <c r="AW280" s="11">
        <v>-15896220.765000001</v>
      </c>
      <c r="AX280" s="11">
        <v>-3421157</v>
      </c>
      <c r="AY280" s="11">
        <v>-6172475</v>
      </c>
      <c r="AZ280" s="16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</row>
    <row r="281" spans="1:71" ht="16.5" customHeigh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6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</row>
    <row r="282" spans="1:71" ht="16.5" customHeight="1" x14ac:dyDescent="0.25">
      <c r="A282" s="11" t="s">
        <v>937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6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</row>
    <row r="283" spans="1:71" ht="16.5" customHeight="1" x14ac:dyDescent="0.25">
      <c r="A283" s="11" t="s">
        <v>939</v>
      </c>
      <c r="B283" s="11">
        <v>0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-4718982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  <c r="AU283" s="11">
        <v>0</v>
      </c>
      <c r="AV283" s="11">
        <v>6413871</v>
      </c>
      <c r="AW283" s="11">
        <v>0</v>
      </c>
      <c r="AX283" s="11">
        <v>0</v>
      </c>
      <c r="AY283" s="11">
        <v>0</v>
      </c>
      <c r="AZ283" s="16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</row>
    <row r="284" spans="1:71" ht="16.5" customHeight="1" x14ac:dyDescent="0.25">
      <c r="A284" s="11" t="s">
        <v>940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800000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29058777</v>
      </c>
      <c r="AW284" s="11">
        <v>0</v>
      </c>
      <c r="AX284" s="11">
        <v>0</v>
      </c>
      <c r="AY284" s="11">
        <v>0</v>
      </c>
      <c r="AZ284" s="16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</row>
    <row r="285" spans="1:71" ht="16.5" customHeight="1" x14ac:dyDescent="0.25">
      <c r="A285" s="11" t="s">
        <v>941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-5518982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  <c r="AU285" s="11">
        <v>0</v>
      </c>
      <c r="AV285" s="11">
        <v>-22644906</v>
      </c>
      <c r="AW285" s="11">
        <v>0</v>
      </c>
      <c r="AX285" s="11">
        <v>0</v>
      </c>
      <c r="AY285" s="11">
        <v>0</v>
      </c>
      <c r="AZ285" s="16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</row>
    <row r="286" spans="1:71" ht="16.5" customHeight="1" x14ac:dyDescent="0.25">
      <c r="A286" s="11" t="s">
        <v>942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3000935</v>
      </c>
      <c r="I286" s="11">
        <v>224340</v>
      </c>
      <c r="J286" s="11">
        <v>0</v>
      </c>
      <c r="K286" s="11">
        <v>0</v>
      </c>
      <c r="L286" s="11">
        <v>1417622</v>
      </c>
      <c r="M286" s="11">
        <v>2415163</v>
      </c>
      <c r="N286" s="11">
        <v>764511</v>
      </c>
      <c r="O286" s="11">
        <v>2138031</v>
      </c>
      <c r="P286" s="11">
        <v>6276552</v>
      </c>
      <c r="Q286" s="11">
        <v>6160072.7999999998</v>
      </c>
      <c r="R286" s="11">
        <v>602521</v>
      </c>
      <c r="S286" s="11">
        <v>1625041</v>
      </c>
      <c r="T286" s="11">
        <v>1247562</v>
      </c>
      <c r="U286" s="11">
        <v>320082.8</v>
      </c>
      <c r="V286" s="11">
        <v>-95444</v>
      </c>
      <c r="W286" s="11">
        <v>0</v>
      </c>
      <c r="X286" s="11">
        <v>-5107805</v>
      </c>
      <c r="Y286" s="11">
        <v>0</v>
      </c>
      <c r="Z286" s="11">
        <v>0</v>
      </c>
      <c r="AA286" s="11">
        <v>0</v>
      </c>
      <c r="AB286" s="11">
        <v>-4307587</v>
      </c>
      <c r="AC286" s="11">
        <v>0</v>
      </c>
      <c r="AD286" s="11">
        <v>0</v>
      </c>
      <c r="AE286" s="11">
        <v>0</v>
      </c>
      <c r="AF286" s="11">
        <v>0</v>
      </c>
      <c r="AG286" s="11">
        <v>6604608</v>
      </c>
      <c r="AH286" s="11">
        <v>-1056196</v>
      </c>
      <c r="AI286" s="11">
        <v>-1962391</v>
      </c>
      <c r="AJ286" s="11">
        <v>-2976797</v>
      </c>
      <c r="AK286" s="11">
        <v>0</v>
      </c>
      <c r="AL286" s="11">
        <v>-2945220</v>
      </c>
      <c r="AM286" s="11">
        <v>1406280</v>
      </c>
      <c r="AN286" s="11">
        <v>63200</v>
      </c>
      <c r="AO286" s="11">
        <v>-8375010.46</v>
      </c>
      <c r="AP286" s="11">
        <v>-123877</v>
      </c>
      <c r="AQ286" s="11">
        <v>3192723</v>
      </c>
      <c r="AR286" s="11">
        <v>10703202</v>
      </c>
      <c r="AS286" s="11">
        <v>12259130.84</v>
      </c>
      <c r="AT286" s="11">
        <v>-613090</v>
      </c>
      <c r="AU286" s="11">
        <v>7146929</v>
      </c>
      <c r="AV286" s="11">
        <v>0</v>
      </c>
      <c r="AW286" s="11">
        <v>2811899.727</v>
      </c>
      <c r="AX286" s="11">
        <v>8732314</v>
      </c>
      <c r="AY286" s="11">
        <v>10580843</v>
      </c>
      <c r="AZ286" s="16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</row>
    <row r="287" spans="1:71" ht="16.5" customHeight="1" x14ac:dyDescent="0.25">
      <c r="A287" s="11" t="s">
        <v>943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9070000</v>
      </c>
      <c r="I287" s="11">
        <v>9570000</v>
      </c>
      <c r="J287" s="11">
        <v>0</v>
      </c>
      <c r="K287" s="11">
        <v>0</v>
      </c>
      <c r="L287" s="11">
        <v>2100000</v>
      </c>
      <c r="M287" s="11">
        <v>5700000</v>
      </c>
      <c r="N287" s="11">
        <v>1950000</v>
      </c>
      <c r="O287" s="11">
        <v>4150000</v>
      </c>
      <c r="P287" s="11">
        <v>20815000</v>
      </c>
      <c r="Q287" s="11">
        <v>27850000</v>
      </c>
      <c r="R287" s="11">
        <v>1800000</v>
      </c>
      <c r="S287" s="11">
        <v>6750000</v>
      </c>
      <c r="T287" s="11">
        <v>8250000</v>
      </c>
      <c r="U287" s="11">
        <v>8750000</v>
      </c>
      <c r="V287" s="11">
        <v>500000</v>
      </c>
      <c r="W287" s="11">
        <v>0</v>
      </c>
      <c r="X287" s="11">
        <v>500000</v>
      </c>
      <c r="Y287" s="11">
        <v>0</v>
      </c>
      <c r="Z287" s="11">
        <v>0</v>
      </c>
      <c r="AA287" s="11">
        <v>0</v>
      </c>
      <c r="AB287" s="11">
        <v>5800000</v>
      </c>
      <c r="AC287" s="11">
        <v>0</v>
      </c>
      <c r="AD287" s="11">
        <v>0</v>
      </c>
      <c r="AE287" s="11">
        <v>0</v>
      </c>
      <c r="AF287" s="11">
        <v>0</v>
      </c>
      <c r="AG287" s="11">
        <v>21885000</v>
      </c>
      <c r="AH287" s="11">
        <v>0</v>
      </c>
      <c r="AI287" s="11">
        <v>800000</v>
      </c>
      <c r="AJ287" s="11">
        <v>800000</v>
      </c>
      <c r="AK287" s="11">
        <v>0</v>
      </c>
      <c r="AL287" s="11">
        <v>400000</v>
      </c>
      <c r="AM287" s="11">
        <v>6000000</v>
      </c>
      <c r="AN287" s="11">
        <v>12100000</v>
      </c>
      <c r="AO287" s="11">
        <v>16500000</v>
      </c>
      <c r="AP287" s="11">
        <v>0</v>
      </c>
      <c r="AQ287" s="11">
        <v>3400000</v>
      </c>
      <c r="AR287" s="11">
        <v>17383878</v>
      </c>
      <c r="AS287" s="11">
        <v>24828865.41</v>
      </c>
      <c r="AT287" s="11">
        <v>7600838</v>
      </c>
      <c r="AU287" s="11">
        <v>20270838</v>
      </c>
      <c r="AV287" s="11">
        <v>0</v>
      </c>
      <c r="AW287" s="11">
        <v>32638778</v>
      </c>
      <c r="AX287" s="11">
        <v>19360000</v>
      </c>
      <c r="AY287" s="11">
        <v>27142000</v>
      </c>
      <c r="AZ287" s="16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</row>
    <row r="288" spans="1:71" ht="16.5" customHeight="1" x14ac:dyDescent="0.25">
      <c r="A288" s="11" t="s">
        <v>944</v>
      </c>
      <c r="B288" s="11">
        <v>0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-6069065</v>
      </c>
      <c r="I288" s="11">
        <v>-9345660</v>
      </c>
      <c r="J288" s="11">
        <v>0</v>
      </c>
      <c r="K288" s="11">
        <v>0</v>
      </c>
      <c r="L288" s="11">
        <v>-682378</v>
      </c>
      <c r="M288" s="11">
        <v>-3284837</v>
      </c>
      <c r="N288" s="11">
        <v>-1185489</v>
      </c>
      <c r="O288" s="11">
        <v>-2011969</v>
      </c>
      <c r="P288" s="11">
        <v>-14538448</v>
      </c>
      <c r="Q288" s="11">
        <v>-21689927.199999999</v>
      </c>
      <c r="R288" s="11">
        <v>-1197479</v>
      </c>
      <c r="S288" s="11">
        <v>-5124959</v>
      </c>
      <c r="T288" s="11">
        <v>-7002438</v>
      </c>
      <c r="U288" s="11">
        <v>-8429917.1999999993</v>
      </c>
      <c r="V288" s="11">
        <v>-595444</v>
      </c>
      <c r="W288" s="11">
        <v>0</v>
      </c>
      <c r="X288" s="11">
        <v>-5607805</v>
      </c>
      <c r="Y288" s="11">
        <v>0</v>
      </c>
      <c r="Z288" s="11">
        <v>0</v>
      </c>
      <c r="AA288" s="11">
        <v>0</v>
      </c>
      <c r="AB288" s="11">
        <v>-10107587</v>
      </c>
      <c r="AC288" s="11">
        <v>0</v>
      </c>
      <c r="AD288" s="11">
        <v>0</v>
      </c>
      <c r="AE288" s="11">
        <v>0</v>
      </c>
      <c r="AF288" s="11">
        <v>0</v>
      </c>
      <c r="AG288" s="11">
        <v>-15280392</v>
      </c>
      <c r="AH288" s="11">
        <v>-1056196</v>
      </c>
      <c r="AI288" s="11">
        <v>-2762391</v>
      </c>
      <c r="AJ288" s="11">
        <v>-3776797</v>
      </c>
      <c r="AK288" s="11">
        <v>0</v>
      </c>
      <c r="AL288" s="11">
        <v>-3345220</v>
      </c>
      <c r="AM288" s="11">
        <v>-4593720</v>
      </c>
      <c r="AN288" s="11">
        <v>-12036800</v>
      </c>
      <c r="AO288" s="11">
        <v>-24875010.460000001</v>
      </c>
      <c r="AP288" s="11">
        <v>-123877</v>
      </c>
      <c r="AQ288" s="11">
        <v>-207277</v>
      </c>
      <c r="AR288" s="11">
        <v>-6680676</v>
      </c>
      <c r="AS288" s="11">
        <v>-12569734.57</v>
      </c>
      <c r="AT288" s="11">
        <v>-8213928</v>
      </c>
      <c r="AU288" s="11">
        <v>-13123909</v>
      </c>
      <c r="AV288" s="11">
        <v>0</v>
      </c>
      <c r="AW288" s="11">
        <v>-29826878.272999998</v>
      </c>
      <c r="AX288" s="11">
        <v>-10627686</v>
      </c>
      <c r="AY288" s="11">
        <v>-16561157</v>
      </c>
      <c r="AZ288" s="16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</row>
    <row r="289" spans="1:71" ht="16.5" customHeight="1" x14ac:dyDescent="0.25">
      <c r="A289" s="11" t="s">
        <v>946</v>
      </c>
      <c r="B289" s="11">
        <v>32</v>
      </c>
      <c r="C289" s="11">
        <v>64</v>
      </c>
      <c r="D289" s="11">
        <v>97</v>
      </c>
      <c r="E289" s="11">
        <v>115000</v>
      </c>
      <c r="F289" s="11">
        <v>15000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0</v>
      </c>
      <c r="AZ289" s="16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</row>
    <row r="290" spans="1:71" ht="16.5" customHeight="1" x14ac:dyDescent="0.25">
      <c r="A290" s="11" t="s">
        <v>1196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35000</v>
      </c>
      <c r="H290" s="11">
        <v>60000</v>
      </c>
      <c r="I290" s="11">
        <v>-140730</v>
      </c>
      <c r="J290" s="11">
        <v>60000</v>
      </c>
      <c r="K290" s="11">
        <v>63560</v>
      </c>
      <c r="L290" s="11">
        <v>63571</v>
      </c>
      <c r="M290" s="11">
        <v>63571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73857</v>
      </c>
      <c r="AS290" s="11">
        <v>75807</v>
      </c>
      <c r="AT290" s="11">
        <v>30353</v>
      </c>
      <c r="AU290" s="11">
        <v>30353</v>
      </c>
      <c r="AV290" s="11">
        <v>30353</v>
      </c>
      <c r="AW290" s="11">
        <v>898327.39199999999</v>
      </c>
      <c r="AX290" s="11">
        <v>-170000</v>
      </c>
      <c r="AY290" s="11">
        <v>100000</v>
      </c>
      <c r="AZ290" s="16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</row>
    <row r="291" spans="1:71" ht="16.5" customHeight="1" x14ac:dyDescent="0.25">
      <c r="A291" s="11" t="s">
        <v>1197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35000</v>
      </c>
      <c r="H291" s="11">
        <v>60000</v>
      </c>
      <c r="I291" s="11">
        <v>95000</v>
      </c>
      <c r="J291" s="11">
        <v>60000</v>
      </c>
      <c r="K291" s="11">
        <v>63752</v>
      </c>
      <c r="L291" s="11">
        <v>63763</v>
      </c>
      <c r="M291" s="11">
        <v>63763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73857</v>
      </c>
      <c r="AS291" s="11">
        <v>75807</v>
      </c>
      <c r="AT291" s="11">
        <v>30353</v>
      </c>
      <c r="AU291" s="11">
        <v>30353</v>
      </c>
      <c r="AV291" s="11">
        <v>30353</v>
      </c>
      <c r="AW291" s="11">
        <v>1228327.392</v>
      </c>
      <c r="AX291" s="11">
        <v>40000</v>
      </c>
      <c r="AY291" s="11">
        <v>485000</v>
      </c>
      <c r="AZ291" s="16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</row>
    <row r="292" spans="1:71" ht="16.5" customHeight="1" x14ac:dyDescent="0.25">
      <c r="A292" s="11" t="s">
        <v>1198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-235730</v>
      </c>
      <c r="J292" s="11">
        <v>0</v>
      </c>
      <c r="K292" s="11">
        <v>-192</v>
      </c>
      <c r="L292" s="11">
        <v>-192</v>
      </c>
      <c r="M292" s="11">
        <v>-192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  <c r="AU292" s="11">
        <v>0</v>
      </c>
      <c r="AV292" s="11">
        <v>0</v>
      </c>
      <c r="AW292" s="11">
        <v>-330000</v>
      </c>
      <c r="AX292" s="11">
        <v>-210000</v>
      </c>
      <c r="AY292" s="11">
        <v>-385000</v>
      </c>
      <c r="AZ292" s="16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</row>
    <row r="293" spans="1:71" ht="16.5" customHeight="1" x14ac:dyDescent="0.25">
      <c r="A293" s="11" t="s">
        <v>1199</v>
      </c>
      <c r="B293" s="11">
        <v>0</v>
      </c>
      <c r="C293" s="11">
        <v>0</v>
      </c>
      <c r="D293" s="11">
        <v>0</v>
      </c>
      <c r="E293" s="11">
        <v>0</v>
      </c>
      <c r="F293" s="11">
        <v>0</v>
      </c>
      <c r="G293" s="11">
        <v>2866040</v>
      </c>
      <c r="H293" s="11">
        <v>0</v>
      </c>
      <c r="I293" s="11">
        <v>0</v>
      </c>
      <c r="J293" s="11">
        <v>-27459</v>
      </c>
      <c r="K293" s="11">
        <v>1595081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-3935789</v>
      </c>
      <c r="X293" s="11">
        <v>0</v>
      </c>
      <c r="Y293" s="11">
        <v>-5723160.5199999996</v>
      </c>
      <c r="Z293" s="11">
        <v>-54356</v>
      </c>
      <c r="AA293" s="11">
        <v>-3527231</v>
      </c>
      <c r="AB293" s="11">
        <v>0</v>
      </c>
      <c r="AC293" s="11">
        <v>-3822942</v>
      </c>
      <c r="AD293" s="11">
        <v>-810356</v>
      </c>
      <c r="AE293" s="11">
        <v>7326789</v>
      </c>
      <c r="AF293" s="11">
        <v>6929123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1">
        <v>14038</v>
      </c>
      <c r="AN293" s="11">
        <v>14038</v>
      </c>
      <c r="AO293" s="11">
        <v>14037.77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  <c r="AU293" s="11">
        <v>0</v>
      </c>
      <c r="AV293" s="11">
        <v>0</v>
      </c>
      <c r="AW293" s="11">
        <v>0</v>
      </c>
      <c r="AX293" s="11">
        <v>0</v>
      </c>
      <c r="AY293" s="11">
        <v>0</v>
      </c>
      <c r="AZ293" s="16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</row>
    <row r="294" spans="1:71" ht="16.5" customHeight="1" x14ac:dyDescent="0.25">
      <c r="A294" s="11" t="s">
        <v>1200</v>
      </c>
      <c r="B294" s="11">
        <v>0</v>
      </c>
      <c r="C294" s="11">
        <v>0</v>
      </c>
      <c r="D294" s="11">
        <v>0</v>
      </c>
      <c r="E294" s="11">
        <v>0</v>
      </c>
      <c r="F294" s="11">
        <v>0</v>
      </c>
      <c r="G294" s="11">
        <v>7570000</v>
      </c>
      <c r="H294" s="11">
        <v>0</v>
      </c>
      <c r="I294" s="11">
        <v>0</v>
      </c>
      <c r="J294" s="11">
        <v>0</v>
      </c>
      <c r="K294" s="11">
        <v>1850000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500000</v>
      </c>
      <c r="X294" s="11">
        <v>0</v>
      </c>
      <c r="Y294" s="11">
        <v>1400000</v>
      </c>
      <c r="Z294" s="11">
        <v>2600000</v>
      </c>
      <c r="AA294" s="11">
        <v>4800000</v>
      </c>
      <c r="AB294" s="11">
        <v>0</v>
      </c>
      <c r="AC294" s="11">
        <v>7500000</v>
      </c>
      <c r="AD294" s="11">
        <v>0</v>
      </c>
      <c r="AE294" s="11">
        <v>11135000</v>
      </c>
      <c r="AF294" s="11">
        <v>15885000</v>
      </c>
      <c r="AG294" s="11">
        <v>0</v>
      </c>
      <c r="AH294" s="11">
        <v>0</v>
      </c>
      <c r="AI294" s="11">
        <v>0</v>
      </c>
      <c r="AJ294" s="11">
        <v>0</v>
      </c>
      <c r="AK294" s="11">
        <v>0</v>
      </c>
      <c r="AL294" s="11">
        <v>0</v>
      </c>
      <c r="AM294" s="11">
        <v>14038</v>
      </c>
      <c r="AN294" s="11">
        <v>14038</v>
      </c>
      <c r="AO294" s="11">
        <v>14037.77</v>
      </c>
      <c r="AP294" s="11">
        <v>0</v>
      </c>
      <c r="AQ294" s="11">
        <v>0</v>
      </c>
      <c r="AR294" s="11">
        <v>0</v>
      </c>
      <c r="AS294" s="11">
        <v>0</v>
      </c>
      <c r="AT294" s="11">
        <v>0</v>
      </c>
      <c r="AU294" s="11">
        <v>0</v>
      </c>
      <c r="AV294" s="11">
        <v>0</v>
      </c>
      <c r="AW294" s="11">
        <v>0</v>
      </c>
      <c r="AX294" s="11">
        <v>0</v>
      </c>
      <c r="AY294" s="11">
        <v>0</v>
      </c>
      <c r="AZ294" s="16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</row>
    <row r="295" spans="1:71" ht="16.5" customHeight="1" x14ac:dyDescent="0.25">
      <c r="A295" s="11" t="s">
        <v>1201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-4703960</v>
      </c>
      <c r="H295" s="11">
        <v>0</v>
      </c>
      <c r="I295" s="11">
        <v>0</v>
      </c>
      <c r="J295" s="11">
        <v>-27459</v>
      </c>
      <c r="K295" s="11">
        <v>-254919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-4435789</v>
      </c>
      <c r="X295" s="11">
        <v>0</v>
      </c>
      <c r="Y295" s="11">
        <v>-7123160.5199999996</v>
      </c>
      <c r="Z295" s="11">
        <v>-2654356</v>
      </c>
      <c r="AA295" s="11">
        <v>-8327231</v>
      </c>
      <c r="AB295" s="11">
        <v>0</v>
      </c>
      <c r="AC295" s="11">
        <v>-11322942</v>
      </c>
      <c r="AD295" s="11">
        <v>-810356</v>
      </c>
      <c r="AE295" s="11">
        <v>-3808211</v>
      </c>
      <c r="AF295" s="11">
        <v>-8955877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  <c r="AN295" s="11">
        <v>0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  <c r="AU295" s="11">
        <v>0</v>
      </c>
      <c r="AV295" s="11">
        <v>0</v>
      </c>
      <c r="AW295" s="11">
        <v>0</v>
      </c>
      <c r="AX295" s="11">
        <v>0</v>
      </c>
      <c r="AY295" s="11">
        <v>0</v>
      </c>
      <c r="AZ295" s="16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</row>
    <row r="296" spans="1:71" ht="16.5" customHeight="1" x14ac:dyDescent="0.25">
      <c r="A296" s="11" t="s">
        <v>950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-272</v>
      </c>
      <c r="H296" s="11">
        <v>-409</v>
      </c>
      <c r="I296" s="11">
        <v>-545</v>
      </c>
      <c r="J296" s="11">
        <v>-194</v>
      </c>
      <c r="K296" s="11">
        <v>-503</v>
      </c>
      <c r="L296" s="11">
        <v>-813</v>
      </c>
      <c r="M296" s="11">
        <v>-1180</v>
      </c>
      <c r="N296" s="11">
        <v>-270</v>
      </c>
      <c r="O296" s="11">
        <v>-270</v>
      </c>
      <c r="P296" s="11">
        <v>-270</v>
      </c>
      <c r="Q296" s="11">
        <v>-269.75</v>
      </c>
      <c r="R296" s="11">
        <v>-398</v>
      </c>
      <c r="S296" s="11">
        <v>-777</v>
      </c>
      <c r="T296" s="11">
        <v>-1938</v>
      </c>
      <c r="U296" s="11">
        <v>-2358.0859999999998</v>
      </c>
      <c r="V296" s="11">
        <v>-290</v>
      </c>
      <c r="W296" s="11">
        <v>-4059</v>
      </c>
      <c r="X296" s="11">
        <v>-4448</v>
      </c>
      <c r="Y296" s="11">
        <v>-4612.3230000000003</v>
      </c>
      <c r="Z296" s="11">
        <v>-341</v>
      </c>
      <c r="AA296" s="11">
        <v>-688</v>
      </c>
      <c r="AB296" s="11">
        <v>-924</v>
      </c>
      <c r="AC296" s="11">
        <v>-1281.8900000000001</v>
      </c>
      <c r="AD296" s="11">
        <v>-249</v>
      </c>
      <c r="AE296" s="11">
        <v>-444</v>
      </c>
      <c r="AF296" s="11">
        <v>-642</v>
      </c>
      <c r="AG296" s="11">
        <v>-770.98900000000003</v>
      </c>
      <c r="AH296" s="11">
        <v>0</v>
      </c>
      <c r="AI296" s="11">
        <v>-190</v>
      </c>
      <c r="AJ296" s="11">
        <v>-287</v>
      </c>
      <c r="AK296" s="11">
        <v>-385.96699999999998</v>
      </c>
      <c r="AL296" s="11">
        <v>-100</v>
      </c>
      <c r="AM296" s="11">
        <v>-258</v>
      </c>
      <c r="AN296" s="11">
        <v>-447</v>
      </c>
      <c r="AO296" s="11">
        <v>-1590.66</v>
      </c>
      <c r="AP296" s="11">
        <v>-294</v>
      </c>
      <c r="AQ296" s="11">
        <v>-592</v>
      </c>
      <c r="AR296" s="11">
        <v>-821</v>
      </c>
      <c r="AS296" s="11">
        <v>-820.86</v>
      </c>
      <c r="AT296" s="11">
        <v>0</v>
      </c>
      <c r="AU296" s="11">
        <v>0</v>
      </c>
      <c r="AV296" s="11">
        <v>0</v>
      </c>
      <c r="AW296" s="11">
        <v>-2709.6080000000002</v>
      </c>
      <c r="AX296" s="11">
        <v>-607128</v>
      </c>
      <c r="AY296" s="11">
        <v>-1565264</v>
      </c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</row>
    <row r="297" spans="1:71" ht="16.5" customHeight="1" x14ac:dyDescent="0.25">
      <c r="A297" s="11" t="s">
        <v>951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-272</v>
      </c>
      <c r="H297" s="11">
        <v>-409</v>
      </c>
      <c r="I297" s="11">
        <v>-545</v>
      </c>
      <c r="J297" s="11">
        <v>-194</v>
      </c>
      <c r="K297" s="11">
        <v>-503</v>
      </c>
      <c r="L297" s="11">
        <v>-813</v>
      </c>
      <c r="M297" s="11">
        <v>-1180</v>
      </c>
      <c r="N297" s="11">
        <v>-270</v>
      </c>
      <c r="O297" s="11">
        <v>-270</v>
      </c>
      <c r="P297" s="11">
        <v>-270</v>
      </c>
      <c r="Q297" s="11">
        <v>-269.75</v>
      </c>
      <c r="R297" s="11">
        <v>-398</v>
      </c>
      <c r="S297" s="11">
        <v>-777</v>
      </c>
      <c r="T297" s="11">
        <v>-1938</v>
      </c>
      <c r="U297" s="11">
        <v>-2358.0859999999998</v>
      </c>
      <c r="V297" s="11">
        <v>-290</v>
      </c>
      <c r="W297" s="11">
        <v>-4059</v>
      </c>
      <c r="X297" s="11">
        <v>-4448</v>
      </c>
      <c r="Y297" s="11">
        <v>-4612.3230000000003</v>
      </c>
      <c r="Z297" s="11">
        <v>-341</v>
      </c>
      <c r="AA297" s="11">
        <v>-688</v>
      </c>
      <c r="AB297" s="11">
        <v>-924</v>
      </c>
      <c r="AC297" s="11">
        <v>-1281.8900000000001</v>
      </c>
      <c r="AD297" s="11">
        <v>-249</v>
      </c>
      <c r="AE297" s="11">
        <v>-444</v>
      </c>
      <c r="AF297" s="11">
        <v>-642</v>
      </c>
      <c r="AG297" s="11">
        <v>-770.98900000000003</v>
      </c>
      <c r="AH297" s="11">
        <v>0</v>
      </c>
      <c r="AI297" s="11">
        <v>-190</v>
      </c>
      <c r="AJ297" s="11">
        <v>-287</v>
      </c>
      <c r="AK297" s="11">
        <v>-385.96699999999998</v>
      </c>
      <c r="AL297" s="11">
        <v>-100</v>
      </c>
      <c r="AM297" s="11">
        <v>-258</v>
      </c>
      <c r="AN297" s="11">
        <v>-447</v>
      </c>
      <c r="AO297" s="11">
        <v>-1590.66</v>
      </c>
      <c r="AP297" s="11">
        <v>-294</v>
      </c>
      <c r="AQ297" s="11">
        <v>-592</v>
      </c>
      <c r="AR297" s="11">
        <v>-821</v>
      </c>
      <c r="AS297" s="11">
        <v>-820.86</v>
      </c>
      <c r="AT297" s="11">
        <v>0</v>
      </c>
      <c r="AU297" s="11">
        <v>0</v>
      </c>
      <c r="AV297" s="11">
        <v>0</v>
      </c>
      <c r="AW297" s="11">
        <v>-2709.6080000000002</v>
      </c>
      <c r="AX297" s="11">
        <v>-607128</v>
      </c>
      <c r="AY297" s="11">
        <v>-1565264</v>
      </c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</row>
    <row r="298" spans="1:71" ht="16.5" customHeight="1" x14ac:dyDescent="0.25">
      <c r="A298" s="11" t="s">
        <v>955</v>
      </c>
      <c r="B298" s="11">
        <v>0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6616176</v>
      </c>
      <c r="X298" s="11">
        <v>6616176</v>
      </c>
      <c r="Y298" s="11">
        <v>6616176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>
        <v>63603</v>
      </c>
      <c r="AN298" s="11">
        <v>63603</v>
      </c>
      <c r="AO298" s="11">
        <v>554204.11</v>
      </c>
      <c r="AP298" s="11">
        <v>170815</v>
      </c>
      <c r="AQ298" s="11">
        <v>431513</v>
      </c>
      <c r="AR298" s="11">
        <v>496852</v>
      </c>
      <c r="AS298" s="11">
        <v>497153.49</v>
      </c>
      <c r="AT298" s="11">
        <v>0</v>
      </c>
      <c r="AU298" s="11">
        <v>0</v>
      </c>
      <c r="AV298" s="11">
        <v>0</v>
      </c>
      <c r="AW298" s="11">
        <v>0</v>
      </c>
      <c r="AX298" s="11">
        <v>0</v>
      </c>
      <c r="AY298" s="11">
        <v>0</v>
      </c>
      <c r="AZ298" s="16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</row>
    <row r="299" spans="1:71" ht="16.5" customHeight="1" x14ac:dyDescent="0.25">
      <c r="A299" s="11" t="s">
        <v>956</v>
      </c>
      <c r="B299" s="11">
        <v>0</v>
      </c>
      <c r="C299" s="11">
        <v>-742339</v>
      </c>
      <c r="D299" s="11">
        <v>-755825</v>
      </c>
      <c r="E299" s="11">
        <v>-767250</v>
      </c>
      <c r="F299" s="11">
        <v>-14498</v>
      </c>
      <c r="G299" s="11">
        <v>-733358</v>
      </c>
      <c r="H299" s="11">
        <v>-733471</v>
      </c>
      <c r="I299" s="11">
        <v>-733472</v>
      </c>
      <c r="J299" s="11">
        <v>-3</v>
      </c>
      <c r="K299" s="11">
        <v>-1263414</v>
      </c>
      <c r="L299" s="11">
        <v>-1263816</v>
      </c>
      <c r="M299" s="11">
        <v>-1266988</v>
      </c>
      <c r="N299" s="11">
        <v>-19</v>
      </c>
      <c r="O299" s="11">
        <v>-544569</v>
      </c>
      <c r="P299" s="11">
        <v>-544608</v>
      </c>
      <c r="Q299" s="11">
        <v>-544610.68999999994</v>
      </c>
      <c r="R299" s="11">
        <v>0</v>
      </c>
      <c r="S299" s="11">
        <v>-806043</v>
      </c>
      <c r="T299" s="11">
        <v>-806081</v>
      </c>
      <c r="U299" s="11">
        <v>-806100.54</v>
      </c>
      <c r="V299" s="11">
        <v>-10</v>
      </c>
      <c r="W299" s="11">
        <v>-2069426</v>
      </c>
      <c r="X299" s="11">
        <v>-2069540</v>
      </c>
      <c r="Y299" s="11">
        <v>-2069545.077</v>
      </c>
      <c r="Z299" s="11">
        <v>-1</v>
      </c>
      <c r="AA299" s="11">
        <v>-2507331</v>
      </c>
      <c r="AB299" s="11">
        <v>-2507448</v>
      </c>
      <c r="AC299" s="11">
        <v>-2507590.04</v>
      </c>
      <c r="AD299" s="11">
        <v>0</v>
      </c>
      <c r="AE299" s="11">
        <v>-2916495</v>
      </c>
      <c r="AF299" s="11">
        <v>-2916813</v>
      </c>
      <c r="AG299" s="11">
        <v>-2916824.6519999998</v>
      </c>
      <c r="AH299" s="11">
        <v>0</v>
      </c>
      <c r="AI299" s="11">
        <v>-3141154</v>
      </c>
      <c r="AJ299" s="11">
        <v>-3140998</v>
      </c>
      <c r="AK299" s="11">
        <v>-3141005.8679999998</v>
      </c>
      <c r="AL299" s="11">
        <v>0</v>
      </c>
      <c r="AM299" s="11">
        <v>-3715005</v>
      </c>
      <c r="AN299" s="11">
        <v>-3724685</v>
      </c>
      <c r="AO299" s="11">
        <v>-3724688.81</v>
      </c>
      <c r="AP299" s="11">
        <v>0</v>
      </c>
      <c r="AQ299" s="11">
        <v>-6266141</v>
      </c>
      <c r="AR299" s="11">
        <v>-6282426</v>
      </c>
      <c r="AS299" s="11">
        <v>-6282449.8399999999</v>
      </c>
      <c r="AT299" s="11">
        <v>0</v>
      </c>
      <c r="AU299" s="11">
        <v>-4936095</v>
      </c>
      <c r="AV299" s="11">
        <v>-5014930</v>
      </c>
      <c r="AW299" s="11">
        <v>-5014931.0190000003</v>
      </c>
      <c r="AX299" s="11">
        <v>-62</v>
      </c>
      <c r="AY299" s="11">
        <v>-3558914</v>
      </c>
      <c r="AZ299" s="16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</row>
    <row r="300" spans="1:71" ht="16.5" customHeight="1" x14ac:dyDescent="0.25">
      <c r="A300" s="11" t="s">
        <v>921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-408039</v>
      </c>
      <c r="H300" s="11">
        <v>-460642</v>
      </c>
      <c r="I300" s="11">
        <v>-790424</v>
      </c>
      <c r="J300" s="11">
        <v>-97474</v>
      </c>
      <c r="K300" s="11">
        <v>-341779</v>
      </c>
      <c r="L300" s="11">
        <v>-445933</v>
      </c>
      <c r="M300" s="11">
        <v>-690848</v>
      </c>
      <c r="N300" s="11">
        <v>-122242</v>
      </c>
      <c r="O300" s="11">
        <v>-372420</v>
      </c>
      <c r="P300" s="11">
        <v>-545114</v>
      </c>
      <c r="Q300" s="11">
        <v>-869495.19</v>
      </c>
      <c r="R300" s="11">
        <v>-153705</v>
      </c>
      <c r="S300" s="11">
        <v>-534907</v>
      </c>
      <c r="T300" s="11">
        <v>-811701</v>
      </c>
      <c r="U300" s="11">
        <v>-1236986.615</v>
      </c>
      <c r="V300" s="11">
        <v>-230215</v>
      </c>
      <c r="W300" s="11">
        <v>-620517</v>
      </c>
      <c r="X300" s="11">
        <v>-909629</v>
      </c>
      <c r="Y300" s="11">
        <v>-1175965.9480000001</v>
      </c>
      <c r="Z300" s="11">
        <v>-258994</v>
      </c>
      <c r="AA300" s="11">
        <v>-525962</v>
      </c>
      <c r="AB300" s="11">
        <v>-685337</v>
      </c>
      <c r="AC300" s="11">
        <v>-845059.69</v>
      </c>
      <c r="AD300" s="11">
        <v>-154501</v>
      </c>
      <c r="AE300" s="11">
        <v>-422600</v>
      </c>
      <c r="AF300" s="11">
        <v>-439642</v>
      </c>
      <c r="AG300" s="11">
        <v>-620751.21</v>
      </c>
      <c r="AH300" s="11">
        <v>-165947</v>
      </c>
      <c r="AI300" s="11">
        <v>-355606</v>
      </c>
      <c r="AJ300" s="11">
        <v>-505661</v>
      </c>
      <c r="AK300" s="11">
        <v>-659734.20600000001</v>
      </c>
      <c r="AL300" s="11">
        <v>-130428</v>
      </c>
      <c r="AM300" s="11">
        <v>-258702</v>
      </c>
      <c r="AN300" s="11">
        <v>-383971</v>
      </c>
      <c r="AO300" s="11">
        <v>-482966.16</v>
      </c>
      <c r="AP300" s="11">
        <v>-149088</v>
      </c>
      <c r="AQ300" s="11">
        <v>-223705</v>
      </c>
      <c r="AR300" s="11">
        <v>-370882</v>
      </c>
      <c r="AS300" s="11">
        <v>-610576.88</v>
      </c>
      <c r="AT300" s="11">
        <v>-405929</v>
      </c>
      <c r="AU300" s="11">
        <v>-491078</v>
      </c>
      <c r="AV300" s="11">
        <v>-711990</v>
      </c>
      <c r="AW300" s="11">
        <v>-966667.80700000003</v>
      </c>
      <c r="AX300" s="11">
        <v>-219352</v>
      </c>
      <c r="AY300" s="11">
        <v>-214364</v>
      </c>
      <c r="AZ300" s="16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</row>
    <row r="301" spans="1:71" ht="16.5" customHeight="1" x14ac:dyDescent="0.25">
      <c r="A301" s="11" t="s">
        <v>935</v>
      </c>
      <c r="B301" s="11">
        <v>-329476</v>
      </c>
      <c r="C301" s="11">
        <v>12587</v>
      </c>
      <c r="D301" s="11">
        <v>1888101</v>
      </c>
      <c r="E301" s="11">
        <v>3679159</v>
      </c>
      <c r="F301" s="11">
        <v>-436408</v>
      </c>
      <c r="G301" s="11">
        <v>-327746</v>
      </c>
      <c r="H301" s="11">
        <v>-327746</v>
      </c>
      <c r="I301" s="11">
        <v>3680068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1.6</v>
      </c>
      <c r="Z301" s="11">
        <v>0</v>
      </c>
      <c r="AA301" s="11">
        <v>0</v>
      </c>
      <c r="AB301" s="11">
        <v>0</v>
      </c>
      <c r="AC301" s="11">
        <v>-1.32</v>
      </c>
      <c r="AD301" s="11">
        <v>0</v>
      </c>
      <c r="AE301" s="11">
        <v>0</v>
      </c>
      <c r="AF301" s="11">
        <v>0</v>
      </c>
      <c r="AG301" s="11">
        <v>-0.505</v>
      </c>
      <c r="AH301" s="11">
        <v>0</v>
      </c>
      <c r="AI301" s="11">
        <v>0</v>
      </c>
      <c r="AJ301" s="11">
        <v>0</v>
      </c>
      <c r="AK301" s="11">
        <v>0.30099999999999999</v>
      </c>
      <c r="AL301" s="11">
        <v>0</v>
      </c>
      <c r="AM301" s="11">
        <v>0</v>
      </c>
      <c r="AN301" s="11">
        <v>0</v>
      </c>
      <c r="AO301" s="11">
        <v>0</v>
      </c>
      <c r="AP301" s="11">
        <v>-168634</v>
      </c>
      <c r="AQ301" s="11">
        <v>-168634</v>
      </c>
      <c r="AR301" s="11">
        <v>-168634</v>
      </c>
      <c r="AS301" s="11">
        <v>-4053923.1</v>
      </c>
      <c r="AT301" s="11">
        <v>-185693</v>
      </c>
      <c r="AU301" s="11">
        <v>-402483</v>
      </c>
      <c r="AV301" s="11">
        <v>-395637</v>
      </c>
      <c r="AW301" s="11">
        <v>-391875.3</v>
      </c>
      <c r="AX301" s="11">
        <v>-761216</v>
      </c>
      <c r="AY301" s="11">
        <v>-761216</v>
      </c>
      <c r="AZ301" s="16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</row>
    <row r="302" spans="1:71" ht="16.5" customHeight="1" x14ac:dyDescent="0.25">
      <c r="A302" s="11" t="s">
        <v>957</v>
      </c>
      <c r="B302" s="11">
        <v>-329444</v>
      </c>
      <c r="C302" s="11">
        <v>-729688</v>
      </c>
      <c r="D302" s="11">
        <v>1132373</v>
      </c>
      <c r="E302" s="11">
        <v>3026909</v>
      </c>
      <c r="F302" s="11">
        <v>-435906</v>
      </c>
      <c r="G302" s="11">
        <v>1431625</v>
      </c>
      <c r="H302" s="11">
        <v>1538667</v>
      </c>
      <c r="I302" s="11">
        <v>2239237</v>
      </c>
      <c r="J302" s="11">
        <v>-65130</v>
      </c>
      <c r="K302" s="11">
        <v>52945</v>
      </c>
      <c r="L302" s="11">
        <v>-229369</v>
      </c>
      <c r="M302" s="11">
        <v>519718</v>
      </c>
      <c r="N302" s="11">
        <v>641980</v>
      </c>
      <c r="O302" s="11">
        <v>1220772</v>
      </c>
      <c r="P302" s="11">
        <v>5186560</v>
      </c>
      <c r="Q302" s="11">
        <v>4745697.17</v>
      </c>
      <c r="R302" s="11">
        <v>448418</v>
      </c>
      <c r="S302" s="11">
        <v>283314</v>
      </c>
      <c r="T302" s="11">
        <v>-372158</v>
      </c>
      <c r="U302" s="11">
        <v>-1725362.4410000001</v>
      </c>
      <c r="V302" s="11">
        <v>-325959</v>
      </c>
      <c r="W302" s="11">
        <v>-13615</v>
      </c>
      <c r="X302" s="11">
        <v>-1475246</v>
      </c>
      <c r="Y302" s="11">
        <v>-2357106.2680000002</v>
      </c>
      <c r="Z302" s="11">
        <v>-313692</v>
      </c>
      <c r="AA302" s="11">
        <v>-6561212</v>
      </c>
      <c r="AB302" s="11">
        <v>-7501296</v>
      </c>
      <c r="AC302" s="11">
        <v>-7176874.9500000002</v>
      </c>
      <c r="AD302" s="11">
        <v>-965106</v>
      </c>
      <c r="AE302" s="11">
        <v>3987250</v>
      </c>
      <c r="AF302" s="11">
        <v>3572026</v>
      </c>
      <c r="AG302" s="11">
        <v>3066260.6439999999</v>
      </c>
      <c r="AH302" s="11">
        <v>-1222143</v>
      </c>
      <c r="AI302" s="11">
        <v>-5459341</v>
      </c>
      <c r="AJ302" s="11">
        <v>-6623743</v>
      </c>
      <c r="AK302" s="11">
        <v>-8520107.7400000002</v>
      </c>
      <c r="AL302" s="11">
        <v>-3075748</v>
      </c>
      <c r="AM302" s="11">
        <v>-2490044</v>
      </c>
      <c r="AN302" s="11">
        <v>-3968262</v>
      </c>
      <c r="AO302" s="11">
        <v>-12016014.220000001</v>
      </c>
      <c r="AP302" s="11">
        <v>-271078</v>
      </c>
      <c r="AQ302" s="11">
        <v>-3034836</v>
      </c>
      <c r="AR302" s="11">
        <v>4451148</v>
      </c>
      <c r="AS302" s="11">
        <v>1884320.65</v>
      </c>
      <c r="AT302" s="11">
        <v>-1174359</v>
      </c>
      <c r="AU302" s="11">
        <v>1347626</v>
      </c>
      <c r="AV302" s="11">
        <v>321667</v>
      </c>
      <c r="AW302" s="11">
        <v>-2665956.6150000002</v>
      </c>
      <c r="AX302" s="11">
        <v>6974556</v>
      </c>
      <c r="AY302" s="11">
        <v>4581085</v>
      </c>
      <c r="AZ302" s="16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</row>
    <row r="303" spans="1:71" ht="16.5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6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</row>
    <row r="304" spans="1:71" ht="16.5" customHeight="1" x14ac:dyDescent="0.25">
      <c r="A304" s="11" t="s">
        <v>958</v>
      </c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6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</row>
    <row r="305" spans="1:71" ht="16.5" customHeight="1" x14ac:dyDescent="0.25">
      <c r="A305" s="11" t="s">
        <v>959</v>
      </c>
      <c r="B305" s="11">
        <v>504609</v>
      </c>
      <c r="C305" s="11">
        <v>-171735</v>
      </c>
      <c r="D305" s="11">
        <v>168113</v>
      </c>
      <c r="E305" s="11">
        <v>1381345</v>
      </c>
      <c r="F305" s="11">
        <v>-456636</v>
      </c>
      <c r="G305" s="11">
        <v>-455758</v>
      </c>
      <c r="H305" s="11">
        <v>-886331</v>
      </c>
      <c r="I305" s="11">
        <v>-672791</v>
      </c>
      <c r="J305" s="11">
        <v>-153491</v>
      </c>
      <c r="K305" s="11">
        <v>-634399</v>
      </c>
      <c r="L305" s="11">
        <v>-1203771</v>
      </c>
      <c r="M305" s="11">
        <v>-962990</v>
      </c>
      <c r="N305" s="11">
        <v>-10353</v>
      </c>
      <c r="O305" s="11">
        <v>149458</v>
      </c>
      <c r="P305" s="11">
        <v>-794</v>
      </c>
      <c r="Q305" s="11">
        <v>64946.879999999997</v>
      </c>
      <c r="R305" s="11">
        <v>42726</v>
      </c>
      <c r="S305" s="11">
        <v>792778</v>
      </c>
      <c r="T305" s="11">
        <v>2212457</v>
      </c>
      <c r="U305" s="11">
        <v>2058207.2919999999</v>
      </c>
      <c r="V305" s="11">
        <v>-1148227</v>
      </c>
      <c r="W305" s="11">
        <v>-846550</v>
      </c>
      <c r="X305" s="11">
        <v>-629052</v>
      </c>
      <c r="Y305" s="11">
        <v>-1141456.6410000001</v>
      </c>
      <c r="Z305" s="11">
        <v>409374</v>
      </c>
      <c r="AA305" s="11">
        <v>-98385</v>
      </c>
      <c r="AB305" s="11">
        <v>-399353</v>
      </c>
      <c r="AC305" s="11">
        <v>735603.17</v>
      </c>
      <c r="AD305" s="11">
        <v>-1213016</v>
      </c>
      <c r="AE305" s="11">
        <v>-729310</v>
      </c>
      <c r="AF305" s="11">
        <v>-623449</v>
      </c>
      <c r="AG305" s="11">
        <v>89952.093999999997</v>
      </c>
      <c r="AH305" s="11">
        <v>-301783</v>
      </c>
      <c r="AI305" s="11">
        <v>-1048731</v>
      </c>
      <c r="AJ305" s="11">
        <v>-739860</v>
      </c>
      <c r="AK305" s="11">
        <v>-88788.441000000006</v>
      </c>
      <c r="AL305" s="11">
        <v>60716</v>
      </c>
      <c r="AM305" s="11">
        <v>-446451</v>
      </c>
      <c r="AN305" s="11">
        <v>-514205</v>
      </c>
      <c r="AO305" s="11">
        <v>6848.77</v>
      </c>
      <c r="AP305" s="11">
        <v>2373248</v>
      </c>
      <c r="AQ305" s="11">
        <v>99375</v>
      </c>
      <c r="AR305" s="11">
        <v>370969</v>
      </c>
      <c r="AS305" s="11">
        <v>573945.88</v>
      </c>
      <c r="AT305" s="11">
        <v>-204431</v>
      </c>
      <c r="AU305" s="11">
        <v>-96709</v>
      </c>
      <c r="AV305" s="11">
        <v>-1294610</v>
      </c>
      <c r="AW305" s="11">
        <v>-790927.23899999994</v>
      </c>
      <c r="AX305" s="11">
        <v>7063212</v>
      </c>
      <c r="AY305" s="11">
        <v>693636</v>
      </c>
      <c r="AZ305" s="16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</row>
    <row r="306" spans="1:71" ht="16.5" customHeight="1" x14ac:dyDescent="0.25">
      <c r="A306" s="11" t="s">
        <v>1202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-2883</v>
      </c>
      <c r="Q306" s="11">
        <v>-3453.12</v>
      </c>
      <c r="R306" s="11">
        <v>-3478</v>
      </c>
      <c r="S306" s="11">
        <v>-5132</v>
      </c>
      <c r="T306" s="11">
        <v>-3339</v>
      </c>
      <c r="U306" s="11">
        <v>2369.6889999999999</v>
      </c>
      <c r="V306" s="11">
        <v>-71</v>
      </c>
      <c r="W306" s="11">
        <v>1035</v>
      </c>
      <c r="X306" s="11">
        <v>1208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1">
        <v>0</v>
      </c>
      <c r="AJ306" s="11">
        <v>0</v>
      </c>
      <c r="AK306" s="11">
        <v>0</v>
      </c>
      <c r="AL306" s="11">
        <v>0</v>
      </c>
      <c r="AM306" s="11">
        <v>0</v>
      </c>
      <c r="AN306" s="11">
        <v>0</v>
      </c>
      <c r="AO306" s="11">
        <v>-77655.19</v>
      </c>
      <c r="AP306" s="11">
        <v>59306</v>
      </c>
      <c r="AQ306" s="11">
        <v>71165</v>
      </c>
      <c r="AR306" s="11">
        <v>-156992</v>
      </c>
      <c r="AS306" s="11">
        <v>28946.03</v>
      </c>
      <c r="AT306" s="11">
        <v>11391</v>
      </c>
      <c r="AU306" s="11">
        <v>-188466</v>
      </c>
      <c r="AV306" s="11">
        <v>-188681</v>
      </c>
      <c r="AW306" s="11">
        <v>-176866.11300000001</v>
      </c>
      <c r="AX306" s="11">
        <v>371</v>
      </c>
      <c r="AY306" s="11">
        <v>7395</v>
      </c>
      <c r="AZ306" s="16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</row>
    <row r="307" spans="1:71" ht="16.5" customHeight="1" x14ac:dyDescent="0.25">
      <c r="A307" s="11" t="s">
        <v>960</v>
      </c>
      <c r="B307" s="11">
        <v>1026000</v>
      </c>
      <c r="C307" s="11">
        <v>1026001</v>
      </c>
      <c r="D307" s="11">
        <v>1026000</v>
      </c>
      <c r="E307" s="11">
        <v>1026001</v>
      </c>
      <c r="F307" s="11">
        <v>2407346</v>
      </c>
      <c r="G307" s="11">
        <v>2407346</v>
      </c>
      <c r="H307" s="11">
        <v>2407346</v>
      </c>
      <c r="I307" s="11">
        <v>2407346</v>
      </c>
      <c r="J307" s="11">
        <v>1734555</v>
      </c>
      <c r="K307" s="11">
        <v>1734555</v>
      </c>
      <c r="L307" s="11">
        <v>1734555</v>
      </c>
      <c r="M307" s="11">
        <v>1734555</v>
      </c>
      <c r="N307" s="11">
        <v>771564</v>
      </c>
      <c r="O307" s="11">
        <v>771564</v>
      </c>
      <c r="P307" s="11">
        <v>771564</v>
      </c>
      <c r="Q307" s="11">
        <v>771564.29</v>
      </c>
      <c r="R307" s="11">
        <v>833058</v>
      </c>
      <c r="S307" s="11">
        <v>833058</v>
      </c>
      <c r="T307" s="11">
        <v>833058</v>
      </c>
      <c r="U307" s="11">
        <v>833058.05900000001</v>
      </c>
      <c r="V307" s="11">
        <v>2893635</v>
      </c>
      <c r="W307" s="11">
        <v>2893635</v>
      </c>
      <c r="X307" s="11">
        <v>2893635</v>
      </c>
      <c r="Y307" s="11">
        <v>2893635.04</v>
      </c>
      <c r="Z307" s="11">
        <v>1752178</v>
      </c>
      <c r="AA307" s="11">
        <v>1752178</v>
      </c>
      <c r="AB307" s="11">
        <v>1752178</v>
      </c>
      <c r="AC307" s="11">
        <v>1752178.4</v>
      </c>
      <c r="AD307" s="11">
        <v>2487782</v>
      </c>
      <c r="AE307" s="11">
        <v>2487782</v>
      </c>
      <c r="AF307" s="11">
        <v>2487782</v>
      </c>
      <c r="AG307" s="11">
        <v>2487781.5669999998</v>
      </c>
      <c r="AH307" s="11">
        <v>2577734</v>
      </c>
      <c r="AI307" s="11">
        <v>2577734</v>
      </c>
      <c r="AJ307" s="11">
        <v>2577734</v>
      </c>
      <c r="AK307" s="11">
        <v>2577733.6609999998</v>
      </c>
      <c r="AL307" s="11">
        <v>2488945</v>
      </c>
      <c r="AM307" s="11">
        <v>2488945</v>
      </c>
      <c r="AN307" s="11">
        <v>2488945</v>
      </c>
      <c r="AO307" s="11">
        <v>2488945.2200000002</v>
      </c>
      <c r="AP307" s="11">
        <v>2418139</v>
      </c>
      <c r="AQ307" s="11">
        <v>2418139</v>
      </c>
      <c r="AR307" s="11">
        <v>2418139</v>
      </c>
      <c r="AS307" s="11">
        <v>2418138.7999999998</v>
      </c>
      <c r="AT307" s="11">
        <v>3021031</v>
      </c>
      <c r="AU307" s="11">
        <v>3021031</v>
      </c>
      <c r="AV307" s="11">
        <v>3021031</v>
      </c>
      <c r="AW307" s="11">
        <v>3021030.7009999999</v>
      </c>
      <c r="AX307" s="11">
        <v>2053237</v>
      </c>
      <c r="AY307" s="11">
        <v>2053237</v>
      </c>
      <c r="AZ307" s="16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</row>
    <row r="308" spans="1:71" ht="16.5" customHeight="1" x14ac:dyDescent="0.25">
      <c r="A308" s="11" t="s">
        <v>961</v>
      </c>
      <c r="B308" s="11">
        <v>1530609</v>
      </c>
      <c r="C308" s="11">
        <v>854266</v>
      </c>
      <c r="D308" s="11">
        <v>1194113</v>
      </c>
      <c r="E308" s="11">
        <v>2407346</v>
      </c>
      <c r="F308" s="11">
        <v>1950710</v>
      </c>
      <c r="G308" s="11">
        <v>1951588</v>
      </c>
      <c r="H308" s="11">
        <v>1521015</v>
      </c>
      <c r="I308" s="11">
        <v>1734555</v>
      </c>
      <c r="J308" s="11">
        <v>1581064</v>
      </c>
      <c r="K308" s="11">
        <v>1100156</v>
      </c>
      <c r="L308" s="11">
        <v>530784</v>
      </c>
      <c r="M308" s="11">
        <v>771564</v>
      </c>
      <c r="N308" s="11">
        <v>761211</v>
      </c>
      <c r="O308" s="11">
        <v>921022</v>
      </c>
      <c r="P308" s="11">
        <v>767887</v>
      </c>
      <c r="Q308" s="11">
        <v>833058.06</v>
      </c>
      <c r="R308" s="11">
        <v>872306</v>
      </c>
      <c r="S308" s="11">
        <v>1620704</v>
      </c>
      <c r="T308" s="11">
        <v>3042176</v>
      </c>
      <c r="U308" s="11">
        <v>2893635.04</v>
      </c>
      <c r="V308" s="11">
        <v>1745337</v>
      </c>
      <c r="W308" s="11">
        <v>2048120</v>
      </c>
      <c r="X308" s="11">
        <v>2265791</v>
      </c>
      <c r="Y308" s="11">
        <v>1752178.399</v>
      </c>
      <c r="Z308" s="11">
        <v>2161552</v>
      </c>
      <c r="AA308" s="11">
        <v>1653793</v>
      </c>
      <c r="AB308" s="11">
        <v>1352825</v>
      </c>
      <c r="AC308" s="11">
        <v>2487781.5699999998</v>
      </c>
      <c r="AD308" s="11">
        <v>1274766</v>
      </c>
      <c r="AE308" s="11">
        <v>1758472</v>
      </c>
      <c r="AF308" s="11">
        <v>1864333</v>
      </c>
      <c r="AG308" s="11">
        <v>2577733.6609999998</v>
      </c>
      <c r="AH308" s="11">
        <v>2275951</v>
      </c>
      <c r="AI308" s="11">
        <v>1529003</v>
      </c>
      <c r="AJ308" s="11">
        <v>1837874</v>
      </c>
      <c r="AK308" s="11">
        <v>2488945.2200000002</v>
      </c>
      <c r="AL308" s="11">
        <v>2549661</v>
      </c>
      <c r="AM308" s="11">
        <v>2042494</v>
      </c>
      <c r="AN308" s="11">
        <v>1974740</v>
      </c>
      <c r="AO308" s="11">
        <v>2418138.7999999998</v>
      </c>
      <c r="AP308" s="11">
        <v>4850693</v>
      </c>
      <c r="AQ308" s="11">
        <v>2588679</v>
      </c>
      <c r="AR308" s="11">
        <v>2632116</v>
      </c>
      <c r="AS308" s="11">
        <v>3021030.7</v>
      </c>
      <c r="AT308" s="11">
        <v>2827991</v>
      </c>
      <c r="AU308" s="11">
        <v>2735856</v>
      </c>
      <c r="AV308" s="11">
        <v>1537740</v>
      </c>
      <c r="AW308" s="11">
        <v>2053237.3489999999</v>
      </c>
      <c r="AX308" s="11">
        <v>9116820</v>
      </c>
      <c r="AY308" s="11">
        <v>2754268</v>
      </c>
      <c r="AZ308" s="16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</row>
    <row r="309" spans="1:71" ht="16.5" customHeight="1" x14ac:dyDescent="0.25">
      <c r="A309" s="1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</row>
    <row r="310" spans="1:71" ht="16.5" customHeight="1" x14ac:dyDescent="0.25">
      <c r="A310" s="1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</row>
    <row r="311" spans="1:71" ht="16.5" customHeight="1" x14ac:dyDescent="0.25">
      <c r="A311" s="1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</row>
    <row r="312" spans="1:71" ht="16.5" customHeight="1" x14ac:dyDescent="0.25">
      <c r="A312" s="1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</row>
    <row r="313" spans="1:71" ht="16.5" customHeight="1" x14ac:dyDescent="0.25">
      <c r="A313" s="1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</row>
    <row r="314" spans="1:71" ht="16.5" customHeight="1" x14ac:dyDescent="0.25">
      <c r="A314" s="1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</row>
    <row r="315" spans="1:71" ht="16.5" customHeight="1" x14ac:dyDescent="0.25">
      <c r="A315" s="1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</row>
    <row r="316" spans="1:71" ht="16.5" customHeight="1" x14ac:dyDescent="0.25">
      <c r="A316" s="1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</row>
    <row r="317" spans="1:71" ht="16.5" customHeight="1" x14ac:dyDescent="0.25">
      <c r="A317" s="1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</row>
    <row r="318" spans="1:71" ht="16.5" customHeight="1" x14ac:dyDescent="0.25">
      <c r="A318" s="1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</row>
    <row r="319" spans="1:71" ht="16.5" customHeight="1" x14ac:dyDescent="0.25">
      <c r="A319" s="1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</row>
    <row r="320" spans="1:71" ht="16.5" customHeigh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</row>
    <row r="321" spans="1:71" ht="16.5" customHeigh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</row>
    <row r="322" spans="1:71" ht="16.5" customHeigh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</row>
    <row r="323" spans="1:71" ht="16.5" customHeigh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</row>
    <row r="324" spans="1:71" ht="16.5" customHeight="1" x14ac:dyDescent="0.25">
      <c r="A324" s="18"/>
      <c r="B324" s="19">
        <v>2008</v>
      </c>
      <c r="C324" s="19">
        <v>2009</v>
      </c>
      <c r="D324" s="19">
        <v>2010</v>
      </c>
      <c r="E324" s="19">
        <v>2011</v>
      </c>
      <c r="F324" s="19">
        <v>2012</v>
      </c>
      <c r="G324" s="19">
        <v>2013</v>
      </c>
      <c r="H324" s="19">
        <v>2014</v>
      </c>
      <c r="I324" s="19">
        <v>2015</v>
      </c>
      <c r="J324" s="19">
        <v>2016</v>
      </c>
      <c r="K324" s="19">
        <v>2017</v>
      </c>
      <c r="L324" s="19">
        <v>2018</v>
      </c>
      <c r="M324" s="19">
        <v>2019</v>
      </c>
      <c r="N324" s="19">
        <v>2020</v>
      </c>
      <c r="O324" s="20"/>
      <c r="P324" s="19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</row>
    <row r="325" spans="1:71" ht="16.5" customHeight="1" x14ac:dyDescent="0.25">
      <c r="A325" s="21"/>
      <c r="B325" s="193" t="s">
        <v>962</v>
      </c>
      <c r="C325" s="183"/>
      <c r="D325" s="183"/>
      <c r="E325" s="183"/>
      <c r="F325" s="183"/>
      <c r="G325" s="183"/>
      <c r="H325" s="183"/>
      <c r="I325" s="183"/>
      <c r="J325" s="183"/>
      <c r="K325" s="183"/>
      <c r="L325" s="183"/>
      <c r="M325" s="183"/>
      <c r="N325" s="184"/>
      <c r="O325" s="22"/>
      <c r="P325" s="15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</row>
    <row r="326" spans="1:71" ht="16.5" customHeight="1" x14ac:dyDescent="0.25">
      <c r="A326" s="11"/>
      <c r="B326" s="182" t="s">
        <v>791</v>
      </c>
      <c r="C326" s="18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4"/>
      <c r="O326" s="22"/>
      <c r="P326" s="15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</row>
    <row r="327" spans="1:71" ht="16.5" customHeight="1" x14ac:dyDescent="0.25">
      <c r="A327" s="11"/>
      <c r="B327" s="23">
        <f t="shared" ref="B327:N327" si="4">IFERROR(VLOOKUP($B$326,$4:$126,MATCH($P327&amp;"/"&amp;B$324,$2:$2,0),FALSE),"")</f>
        <v>1530609</v>
      </c>
      <c r="C327" s="23">
        <f t="shared" si="4"/>
        <v>1950710</v>
      </c>
      <c r="D327" s="23">
        <f t="shared" si="4"/>
        <v>1581064</v>
      </c>
      <c r="E327" s="23">
        <f t="shared" si="4"/>
        <v>761211</v>
      </c>
      <c r="F327" s="23">
        <f t="shared" si="4"/>
        <v>872306</v>
      </c>
      <c r="G327" s="23">
        <f t="shared" si="4"/>
        <v>1745337</v>
      </c>
      <c r="H327" s="23">
        <f t="shared" si="4"/>
        <v>2161552</v>
      </c>
      <c r="I327" s="23">
        <f t="shared" si="4"/>
        <v>1274766</v>
      </c>
      <c r="J327" s="23">
        <f t="shared" si="4"/>
        <v>2275951</v>
      </c>
      <c r="K327" s="23">
        <f t="shared" si="4"/>
        <v>2549661</v>
      </c>
      <c r="L327" s="23">
        <f t="shared" si="4"/>
        <v>4850693</v>
      </c>
      <c r="M327" s="23">
        <f t="shared" si="4"/>
        <v>2827991</v>
      </c>
      <c r="N327" s="24">
        <f t="shared" si="4"/>
        <v>9116820</v>
      </c>
      <c r="O327" s="22"/>
      <c r="P327" s="25" t="s">
        <v>963</v>
      </c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</row>
    <row r="328" spans="1:71" ht="16.5" customHeight="1" x14ac:dyDescent="0.25">
      <c r="A328" s="11"/>
      <c r="B328" s="23">
        <f t="shared" ref="B328:N328" si="5">IFERROR(VLOOKUP($B$326,$4:$126,MATCH($P328&amp;"/"&amp;B$324,$2:$2,0),FALSE),"")</f>
        <v>854266</v>
      </c>
      <c r="C328" s="23">
        <f t="shared" si="5"/>
        <v>1951588</v>
      </c>
      <c r="D328" s="23">
        <f t="shared" si="5"/>
        <v>1100156</v>
      </c>
      <c r="E328" s="23">
        <f t="shared" si="5"/>
        <v>921022</v>
      </c>
      <c r="F328" s="23">
        <f t="shared" si="5"/>
        <v>1620704</v>
      </c>
      <c r="G328" s="23">
        <f t="shared" si="5"/>
        <v>2048120</v>
      </c>
      <c r="H328" s="23">
        <f t="shared" si="5"/>
        <v>1653793</v>
      </c>
      <c r="I328" s="23">
        <f t="shared" si="5"/>
        <v>1758472</v>
      </c>
      <c r="J328" s="23">
        <f t="shared" si="5"/>
        <v>1529003</v>
      </c>
      <c r="K328" s="23">
        <f t="shared" si="5"/>
        <v>2042494</v>
      </c>
      <c r="L328" s="23">
        <f t="shared" si="5"/>
        <v>2588679</v>
      </c>
      <c r="M328" s="23">
        <f t="shared" si="5"/>
        <v>2735856</v>
      </c>
      <c r="N328" s="24">
        <f t="shared" si="5"/>
        <v>2754268</v>
      </c>
      <c r="O328" s="22"/>
      <c r="P328" s="25" t="s">
        <v>964</v>
      </c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</row>
    <row r="329" spans="1:71" ht="16.5" customHeight="1" x14ac:dyDescent="0.25">
      <c r="A329" s="11"/>
      <c r="B329" s="23">
        <f t="shared" ref="B329:N329" si="6">IFERROR(VLOOKUP($B$326,$4:$126,MATCH($P329&amp;"/"&amp;B$324,$2:$2,0),FALSE),"")</f>
        <v>1194113</v>
      </c>
      <c r="C329" s="23">
        <f t="shared" si="6"/>
        <v>1521015</v>
      </c>
      <c r="D329" s="23">
        <f t="shared" si="6"/>
        <v>530784</v>
      </c>
      <c r="E329" s="23">
        <f t="shared" si="6"/>
        <v>767887</v>
      </c>
      <c r="F329" s="23">
        <f t="shared" si="6"/>
        <v>3042176</v>
      </c>
      <c r="G329" s="23">
        <f t="shared" si="6"/>
        <v>2265791</v>
      </c>
      <c r="H329" s="23">
        <f t="shared" si="6"/>
        <v>1352825</v>
      </c>
      <c r="I329" s="23">
        <f t="shared" si="6"/>
        <v>1864333</v>
      </c>
      <c r="J329" s="23">
        <f t="shared" si="6"/>
        <v>1837874</v>
      </c>
      <c r="K329" s="23">
        <f t="shared" si="6"/>
        <v>1974740</v>
      </c>
      <c r="L329" s="23">
        <f t="shared" si="6"/>
        <v>2632116</v>
      </c>
      <c r="M329" s="23">
        <f t="shared" si="6"/>
        <v>1537740</v>
      </c>
      <c r="N329" s="24" t="str">
        <f t="shared" si="6"/>
        <v/>
      </c>
      <c r="O329" s="22"/>
      <c r="P329" s="25" t="s">
        <v>965</v>
      </c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</row>
    <row r="330" spans="1:71" ht="16.5" customHeight="1" x14ac:dyDescent="0.25">
      <c r="A330" s="11"/>
      <c r="B330" s="23">
        <f t="shared" ref="B330:M330" si="7">IFERROR(VLOOKUP($B$326,$4:$126,MATCH($P330&amp;"/"&amp;B$324,$2:$2,0),FALSE),"")</f>
        <v>2407346</v>
      </c>
      <c r="C330" s="23">
        <f t="shared" si="7"/>
        <v>1734555</v>
      </c>
      <c r="D330" s="23">
        <f t="shared" si="7"/>
        <v>771564</v>
      </c>
      <c r="E330" s="23">
        <f t="shared" si="7"/>
        <v>833058.06</v>
      </c>
      <c r="F330" s="23">
        <f t="shared" si="7"/>
        <v>2893635.04</v>
      </c>
      <c r="G330" s="23">
        <f t="shared" si="7"/>
        <v>1752178.399</v>
      </c>
      <c r="H330" s="23">
        <f t="shared" si="7"/>
        <v>2487781.5699999998</v>
      </c>
      <c r="I330" s="23">
        <f t="shared" si="7"/>
        <v>2577733.6609999998</v>
      </c>
      <c r="J330" s="23">
        <f t="shared" si="7"/>
        <v>2488945.2200000002</v>
      </c>
      <c r="K330" s="23">
        <f t="shared" si="7"/>
        <v>2418138.7999999998</v>
      </c>
      <c r="L330" s="23">
        <f t="shared" si="7"/>
        <v>3021030.7</v>
      </c>
      <c r="M330" s="23">
        <f t="shared" si="7"/>
        <v>2053237.3489999999</v>
      </c>
      <c r="N330" s="24">
        <f>IFERROR(VLOOKUP($B$326,$4:$126,MATCH($P330&amp;"/"&amp;N$324,$2:$2,0),FALSE),IFERROR(VLOOKUP($B$326,$4:$126,MATCH($P329&amp;"/"&amp;N$324,$2:$2,0),FALSE),IFERROR(VLOOKUP($B$326,$4:$126,MATCH($P328&amp;"/"&amp;N$324,$2:$2,0),FALSE),IFERROR(VLOOKUP($B$326,$4:$126,MATCH($P327&amp;"/"&amp;N$324,$2:$2,0),FALSE),""))))</f>
        <v>2754268</v>
      </c>
      <c r="O330" s="22"/>
      <c r="P330" s="25" t="s">
        <v>966</v>
      </c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</row>
    <row r="331" spans="1:71" ht="16.5" customHeight="1" x14ac:dyDescent="0.25">
      <c r="A331" s="11"/>
      <c r="B331" s="26">
        <f t="shared" ref="B331:N331" si="8">+B330/B$378</f>
        <v>5.4982598578743089E-2</v>
      </c>
      <c r="C331" s="26">
        <f t="shared" si="8"/>
        <v>3.4080747886107696E-2</v>
      </c>
      <c r="D331" s="26">
        <f t="shared" si="8"/>
        <v>1.4332663298977609E-2</v>
      </c>
      <c r="E331" s="26">
        <f t="shared" si="8"/>
        <v>1.300451013153372E-2</v>
      </c>
      <c r="F331" s="26">
        <f t="shared" si="8"/>
        <v>4.1170714434282579E-2</v>
      </c>
      <c r="G331" s="26">
        <f t="shared" si="8"/>
        <v>2.2597447744004955E-2</v>
      </c>
      <c r="H331" s="26">
        <f t="shared" si="8"/>
        <v>2.7941554720412556E-2</v>
      </c>
      <c r="I331" s="26">
        <f t="shared" si="8"/>
        <v>2.5015700549036617E-2</v>
      </c>
      <c r="J331" s="26">
        <f t="shared" si="8"/>
        <v>2.3811426039429227E-2</v>
      </c>
      <c r="K331" s="26">
        <f t="shared" si="8"/>
        <v>2.0055293955953079E-2</v>
      </c>
      <c r="L331" s="26">
        <f t="shared" si="8"/>
        <v>1.8682031458022122E-2</v>
      </c>
      <c r="M331" s="26">
        <f t="shared" si="8"/>
        <v>1.2082626307105757E-2</v>
      </c>
      <c r="N331" s="26">
        <f t="shared" si="8"/>
        <v>1.2729871412061181E-2</v>
      </c>
      <c r="O331" s="22">
        <f>RATE(M$324-B$324,,-B331,M331)</f>
        <v>-0.12868336118586365</v>
      </c>
      <c r="P331" s="27" t="s">
        <v>967</v>
      </c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</row>
    <row r="332" spans="1:71" ht="16.5" customHeight="1" x14ac:dyDescent="0.25">
      <c r="A332" s="11"/>
      <c r="B332" s="185" t="s">
        <v>1063</v>
      </c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7"/>
      <c r="O332" s="22"/>
      <c r="P332" s="15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</row>
    <row r="333" spans="1:71" ht="16.5" customHeight="1" x14ac:dyDescent="0.25">
      <c r="A333" s="11"/>
      <c r="B333" s="24">
        <f t="shared" ref="B333:N333" si="9">IFERROR(VLOOKUP($B$332,$4:$126,MATCH($P333&amp;"/"&amp;B$324,$2:$2,0),FALSE),IFERROR(VLOOKUP($B$332,$4:$126,MATCH($P332&amp;"/"&amp;B$324,$2:$2,0),FALSE),IFERROR(VLOOKUP($B$332,$4:$126,MATCH($P331&amp;"/"&amp;B$324,$2:$2,0),FALSE),IFERROR(VLOOKUP($B$332,$4:$126,MATCH($P330&amp;"/"&amp;B$324,$2:$2,0),FALSE),"0"))))</f>
        <v>1735025</v>
      </c>
      <c r="C333" s="24">
        <f t="shared" si="9"/>
        <v>836336</v>
      </c>
      <c r="D333" s="24">
        <f t="shared" si="9"/>
        <v>1503784</v>
      </c>
      <c r="E333" s="24">
        <f t="shared" si="9"/>
        <v>111666</v>
      </c>
      <c r="F333" s="24">
        <f t="shared" si="9"/>
        <v>812498</v>
      </c>
      <c r="G333" s="24">
        <f t="shared" si="9"/>
        <v>2163069</v>
      </c>
      <c r="H333" s="24">
        <f t="shared" si="9"/>
        <v>117499</v>
      </c>
      <c r="I333" s="24">
        <f t="shared" si="9"/>
        <v>1553573</v>
      </c>
      <c r="J333" s="24">
        <f t="shared" si="9"/>
        <v>3081813</v>
      </c>
      <c r="K333" s="24">
        <f t="shared" si="9"/>
        <v>778153</v>
      </c>
      <c r="L333" s="24">
        <f t="shared" si="9"/>
        <v>2306797</v>
      </c>
      <c r="M333" s="24">
        <f t="shared" si="9"/>
        <v>314888</v>
      </c>
      <c r="N333" s="24">
        <f t="shared" si="9"/>
        <v>0</v>
      </c>
      <c r="O333" s="22"/>
      <c r="P333" s="25" t="s">
        <v>963</v>
      </c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</row>
    <row r="334" spans="1:71" ht="16.5" customHeight="1" x14ac:dyDescent="0.25">
      <c r="A334" s="11"/>
      <c r="B334" s="24">
        <f t="shared" ref="B334:N334" si="10">IFERROR(VLOOKUP($B$332,$4:$126,MATCH($P334&amp;"/"&amp;B$324,$2:$2,0),FALSE),IFERROR(VLOOKUP($B$332,$4:$126,MATCH($P333&amp;"/"&amp;B$324,$2:$2,0),FALSE),IFERROR(VLOOKUP($B$332,$4:$126,MATCH($P332&amp;"/"&amp;B$324,$2:$2,0),FALSE),IFERROR(VLOOKUP($B$332,$4:$126,MATCH($P331&amp;"/"&amp;B$324,$2:$2,0),FALSE),"0"))))</f>
        <v>644311</v>
      </c>
      <c r="C334" s="24">
        <f t="shared" si="10"/>
        <v>839954</v>
      </c>
      <c r="D334" s="24">
        <f t="shared" si="10"/>
        <v>1829552</v>
      </c>
      <c r="E334" s="24">
        <f t="shared" si="10"/>
        <v>110979</v>
      </c>
      <c r="F334" s="24">
        <f t="shared" si="10"/>
        <v>263762</v>
      </c>
      <c r="G334" s="24">
        <f t="shared" si="10"/>
        <v>2227679</v>
      </c>
      <c r="H334" s="24">
        <f t="shared" si="10"/>
        <v>528251</v>
      </c>
      <c r="I334" s="24">
        <f t="shared" si="10"/>
        <v>158892</v>
      </c>
      <c r="J334" s="24">
        <f t="shared" si="10"/>
        <v>642589</v>
      </c>
      <c r="K334" s="24">
        <f t="shared" si="10"/>
        <v>162016</v>
      </c>
      <c r="L334" s="24">
        <f t="shared" si="10"/>
        <v>3910</v>
      </c>
      <c r="M334" s="24">
        <f t="shared" si="10"/>
        <v>3940</v>
      </c>
      <c r="N334" s="24">
        <f t="shared" si="10"/>
        <v>0</v>
      </c>
      <c r="O334" s="22"/>
      <c r="P334" s="25" t="s">
        <v>964</v>
      </c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</row>
    <row r="335" spans="1:71" ht="16.5" customHeight="1" x14ac:dyDescent="0.25">
      <c r="A335" s="11"/>
      <c r="B335" s="24">
        <f t="shared" ref="B335:N335" si="11">IFERROR(VLOOKUP($B$332,$4:$126,MATCH($P335&amp;"/"&amp;B$324,$2:$2,0),FALSE),IFERROR(VLOOKUP($B$332,$4:$126,MATCH($P334&amp;"/"&amp;B$324,$2:$2,0),FALSE),IFERROR(VLOOKUP($B$332,$4:$126,MATCH($P333&amp;"/"&amp;B$324,$2:$2,0),FALSE),IFERROR(VLOOKUP($B$332,$4:$126,MATCH($P332&amp;"/"&amp;B$324,$2:$2,0),FALSE),"0"))))</f>
        <v>1788868</v>
      </c>
      <c r="C335" s="24">
        <f t="shared" si="11"/>
        <v>511941</v>
      </c>
      <c r="D335" s="24">
        <f t="shared" si="11"/>
        <v>800027</v>
      </c>
      <c r="E335" s="24">
        <f t="shared" si="11"/>
        <v>110772</v>
      </c>
      <c r="F335" s="24">
        <f t="shared" si="11"/>
        <v>1662183</v>
      </c>
      <c r="G335" s="24">
        <f t="shared" si="11"/>
        <v>416396</v>
      </c>
      <c r="H335" s="24">
        <f t="shared" si="11"/>
        <v>128932</v>
      </c>
      <c r="I335" s="24">
        <f t="shared" si="11"/>
        <v>658103</v>
      </c>
      <c r="J335" s="24">
        <f t="shared" si="11"/>
        <v>1279992</v>
      </c>
      <c r="K335" s="24">
        <f t="shared" si="11"/>
        <v>38117</v>
      </c>
      <c r="L335" s="24">
        <f t="shared" si="11"/>
        <v>50268</v>
      </c>
      <c r="M335" s="24">
        <f t="shared" si="11"/>
        <v>724416</v>
      </c>
      <c r="N335" s="24">
        <f t="shared" si="11"/>
        <v>0</v>
      </c>
      <c r="O335" s="22"/>
      <c r="P335" s="25" t="s">
        <v>965</v>
      </c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</row>
    <row r="336" spans="1:71" ht="16.5" customHeight="1" x14ac:dyDescent="0.25">
      <c r="A336" s="11"/>
      <c r="B336" s="24">
        <f t="shared" ref="B336:N336" si="12">IFERROR(VLOOKUP($B$332,$4:$126,MATCH($P336&amp;"/"&amp;B$324,$2:$2,0),FALSE),IFERROR(VLOOKUP($B$332,$4:$126,MATCH($P335&amp;"/"&amp;B$324,$2:$2,0),FALSE),IFERROR(VLOOKUP($B$332,$4:$126,MATCH($P334&amp;"/"&amp;B$324,$2:$2,0),FALSE),IFERROR(VLOOKUP($B$332,$4:$126,MATCH($P333&amp;"/"&amp;B$324,$2:$2,0),FALSE),"0"))))</f>
        <v>1269356</v>
      </c>
      <c r="C336" s="24">
        <f t="shared" si="12"/>
        <v>806458</v>
      </c>
      <c r="D336" s="24">
        <f t="shared" si="12"/>
        <v>860707</v>
      </c>
      <c r="E336" s="24">
        <f t="shared" si="12"/>
        <v>111556.74</v>
      </c>
      <c r="F336" s="24">
        <f t="shared" si="12"/>
        <v>1313509.486</v>
      </c>
      <c r="G336" s="24">
        <f t="shared" si="12"/>
        <v>117010.72100000001</v>
      </c>
      <c r="H336" s="24">
        <f t="shared" si="12"/>
        <v>1285220.51</v>
      </c>
      <c r="I336" s="24">
        <f t="shared" si="12"/>
        <v>1748018</v>
      </c>
      <c r="J336" s="24">
        <f t="shared" si="12"/>
        <v>714829.93700000003</v>
      </c>
      <c r="K336" s="24">
        <f t="shared" si="12"/>
        <v>2943116.49</v>
      </c>
      <c r="L336" s="24">
        <f t="shared" si="12"/>
        <v>45520.77</v>
      </c>
      <c r="M336" s="24">
        <f t="shared" si="12"/>
        <v>1001374.831</v>
      </c>
      <c r="N336" s="24">
        <f t="shared" si="12"/>
        <v>0</v>
      </c>
      <c r="O336" s="22"/>
      <c r="P336" s="25" t="s">
        <v>966</v>
      </c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</row>
    <row r="337" spans="1:71" ht="16.5" customHeight="1" x14ac:dyDescent="0.25">
      <c r="A337" s="11"/>
      <c r="B337" s="26">
        <f t="shared" ref="B337:N337" si="13">+B336/B$378</f>
        <v>2.8991466702966259E-2</v>
      </c>
      <c r="C337" s="26">
        <f t="shared" si="13"/>
        <v>1.5845385000034386E-2</v>
      </c>
      <c r="D337" s="26">
        <f t="shared" si="13"/>
        <v>1.5988594115424155E-2</v>
      </c>
      <c r="E337" s="26">
        <f t="shared" si="13"/>
        <v>1.7414641610584418E-3</v>
      </c>
      <c r="F337" s="26">
        <f t="shared" si="13"/>
        <v>1.8688647050260798E-2</v>
      </c>
      <c r="G337" s="26">
        <f t="shared" si="13"/>
        <v>1.5090607524866784E-3</v>
      </c>
      <c r="H337" s="26">
        <f t="shared" si="13"/>
        <v>1.4434972764896532E-2</v>
      </c>
      <c r="I337" s="26">
        <f t="shared" si="13"/>
        <v>1.6963697803194375E-2</v>
      </c>
      <c r="J337" s="26">
        <f t="shared" si="13"/>
        <v>6.838688147441571E-3</v>
      </c>
      <c r="K337" s="26">
        <f t="shared" si="13"/>
        <v>2.4409296254442818E-2</v>
      </c>
      <c r="L337" s="26">
        <f t="shared" si="13"/>
        <v>2.815001042966526E-4</v>
      </c>
      <c r="M337" s="26">
        <f t="shared" si="13"/>
        <v>5.8927614394930728E-3</v>
      </c>
      <c r="N337" s="26">
        <f t="shared" si="13"/>
        <v>0</v>
      </c>
      <c r="O337" s="22">
        <f>RATE(M$324-B$324,,-B337,M337)</f>
        <v>-0.1348421875433114</v>
      </c>
      <c r="P337" s="27" t="s">
        <v>967</v>
      </c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</row>
    <row r="338" spans="1:71" ht="16.5" customHeight="1" x14ac:dyDescent="0.25">
      <c r="A338" s="11"/>
      <c r="B338" s="185" t="s">
        <v>1064</v>
      </c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7"/>
      <c r="O338" s="22"/>
      <c r="P338" s="15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</row>
    <row r="339" spans="1:71" ht="16.5" customHeight="1" x14ac:dyDescent="0.25">
      <c r="A339" s="11"/>
      <c r="B339" s="24">
        <f t="shared" ref="B339:N339" si="14">IFERROR(VLOOKUP($B$338,$4:$126,MATCH($P339&amp;"/"&amp;B$324,$2:$2,0),FALSE),"")</f>
        <v>418060</v>
      </c>
      <c r="C339" s="24">
        <f t="shared" si="14"/>
        <v>552596</v>
      </c>
      <c r="D339" s="24">
        <f t="shared" si="14"/>
        <v>543568</v>
      </c>
      <c r="E339" s="24">
        <f t="shared" si="14"/>
        <v>678083</v>
      </c>
      <c r="F339" s="24">
        <f t="shared" si="14"/>
        <v>761120</v>
      </c>
      <c r="G339" s="24">
        <f t="shared" si="14"/>
        <v>658441</v>
      </c>
      <c r="H339" s="24">
        <f t="shared" si="14"/>
        <v>1286112</v>
      </c>
      <c r="I339" s="24">
        <f t="shared" si="14"/>
        <v>1183859</v>
      </c>
      <c r="J339" s="24">
        <f t="shared" si="14"/>
        <v>1356964</v>
      </c>
      <c r="K339" s="24">
        <f t="shared" si="14"/>
        <v>1259830</v>
      </c>
      <c r="L339" s="24">
        <f t="shared" si="14"/>
        <v>1174572</v>
      </c>
      <c r="M339" s="24">
        <f t="shared" si="14"/>
        <v>1465641</v>
      </c>
      <c r="N339" s="24">
        <f t="shared" si="14"/>
        <v>1908238</v>
      </c>
      <c r="O339" s="22"/>
      <c r="P339" s="25" t="s">
        <v>963</v>
      </c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</row>
    <row r="340" spans="1:71" ht="16.5" customHeight="1" x14ac:dyDescent="0.25">
      <c r="A340" s="11"/>
      <c r="B340" s="24">
        <f t="shared" ref="B340:N340" si="15">IFERROR(VLOOKUP($B$338,$4:$126,MATCH($P340&amp;"/"&amp;B$324,$2:$2,0),FALSE),"")</f>
        <v>627021</v>
      </c>
      <c r="C340" s="24">
        <f t="shared" si="15"/>
        <v>517681</v>
      </c>
      <c r="D340" s="24">
        <f t="shared" si="15"/>
        <v>530842</v>
      </c>
      <c r="E340" s="24">
        <f t="shared" si="15"/>
        <v>685586</v>
      </c>
      <c r="F340" s="24">
        <f t="shared" si="15"/>
        <v>691902</v>
      </c>
      <c r="G340" s="24">
        <f t="shared" si="15"/>
        <v>852832</v>
      </c>
      <c r="H340" s="24">
        <f t="shared" si="15"/>
        <v>1258305</v>
      </c>
      <c r="I340" s="24">
        <f t="shared" si="15"/>
        <v>1272251</v>
      </c>
      <c r="J340" s="24">
        <f t="shared" si="15"/>
        <v>1218307</v>
      </c>
      <c r="K340" s="24">
        <f t="shared" si="15"/>
        <v>1239112</v>
      </c>
      <c r="L340" s="24">
        <f t="shared" si="15"/>
        <v>1395736</v>
      </c>
      <c r="M340" s="24">
        <f t="shared" si="15"/>
        <v>1300953</v>
      </c>
      <c r="N340" s="24">
        <f t="shared" si="15"/>
        <v>3824249</v>
      </c>
      <c r="O340" s="22"/>
      <c r="P340" s="25" t="s">
        <v>964</v>
      </c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</row>
    <row r="341" spans="1:71" ht="16.5" customHeight="1" x14ac:dyDescent="0.25">
      <c r="A341" s="11"/>
      <c r="B341" s="24">
        <f t="shared" ref="B341:N341" si="16">IFERROR(VLOOKUP($B$338,$4:$126,MATCH($P341&amp;"/"&amp;B$324,$2:$2,0),FALSE),"")</f>
        <v>482271</v>
      </c>
      <c r="C341" s="24">
        <f t="shared" si="16"/>
        <v>474168</v>
      </c>
      <c r="D341" s="24">
        <f t="shared" si="16"/>
        <v>505637</v>
      </c>
      <c r="E341" s="24">
        <f t="shared" si="16"/>
        <v>688107</v>
      </c>
      <c r="F341" s="24">
        <f t="shared" si="16"/>
        <v>652091</v>
      </c>
      <c r="G341" s="24">
        <f t="shared" si="16"/>
        <v>1012380</v>
      </c>
      <c r="H341" s="24">
        <f t="shared" si="16"/>
        <v>1314536</v>
      </c>
      <c r="I341" s="24">
        <f t="shared" si="16"/>
        <v>1302628</v>
      </c>
      <c r="J341" s="24">
        <f t="shared" si="16"/>
        <v>1094773</v>
      </c>
      <c r="K341" s="24">
        <f t="shared" si="16"/>
        <v>1194322</v>
      </c>
      <c r="L341" s="24">
        <f t="shared" si="16"/>
        <v>1357353</v>
      </c>
      <c r="M341" s="24">
        <f t="shared" si="16"/>
        <v>1330793</v>
      </c>
      <c r="N341" s="24" t="str">
        <f t="shared" si="16"/>
        <v/>
      </c>
      <c r="O341" s="22"/>
      <c r="P341" s="25" t="s">
        <v>965</v>
      </c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</row>
    <row r="342" spans="1:71" ht="16.5" customHeight="1" x14ac:dyDescent="0.25">
      <c r="A342" s="11"/>
      <c r="B342" s="24">
        <f t="shared" ref="B342:M342" si="17">IFERROR(VLOOKUP($B$338,$4:$126,MATCH($P342&amp;"/"&amp;B$324,$2:$2,0),FALSE),"")</f>
        <v>536595</v>
      </c>
      <c r="C342" s="24">
        <f t="shared" si="17"/>
        <v>480935</v>
      </c>
      <c r="D342" s="24">
        <f t="shared" si="17"/>
        <v>653490</v>
      </c>
      <c r="E342" s="24">
        <f t="shared" si="17"/>
        <v>881244.96</v>
      </c>
      <c r="F342" s="24">
        <f t="shared" si="17"/>
        <v>626721.78500000003</v>
      </c>
      <c r="G342" s="24">
        <f t="shared" si="17"/>
        <v>1229673.7879999999</v>
      </c>
      <c r="H342" s="24">
        <f t="shared" si="17"/>
        <v>1404324.12</v>
      </c>
      <c r="I342" s="24">
        <f t="shared" si="17"/>
        <v>1249501.3259999999</v>
      </c>
      <c r="J342" s="24">
        <f t="shared" si="17"/>
        <v>1102326.9439999999</v>
      </c>
      <c r="K342" s="24">
        <f t="shared" si="17"/>
        <v>1308097.8400000001</v>
      </c>
      <c r="L342" s="24">
        <f t="shared" si="17"/>
        <v>1278625.1100000001</v>
      </c>
      <c r="M342" s="24">
        <f t="shared" si="17"/>
        <v>1355706.5220000001</v>
      </c>
      <c r="N342" s="24">
        <f>IFERROR(VLOOKUP($B$338,$4:$126,MATCH($P342&amp;"/"&amp;N$324,$2:$2,0),FALSE),IFERROR(VLOOKUP($B$338,$4:$126,MATCH($P341&amp;"/"&amp;N$324,$2:$2,0),FALSE),IFERROR(VLOOKUP($B$338,$4:$126,MATCH($P340&amp;"/"&amp;N$324,$2:$2,0),FALSE),IFERROR(VLOOKUP($B$338,$4:$126,MATCH($P339&amp;"/"&amp;N$324,$2:$2,0),FALSE),""))))</f>
        <v>3824249</v>
      </c>
      <c r="O342" s="22">
        <f t="shared" ref="O342:O343" si="18">RATE(M$324-B$324,,-B342,M342)</f>
        <v>8.7909181811722845E-2</v>
      </c>
      <c r="P342" s="25" t="s">
        <v>966</v>
      </c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</row>
    <row r="343" spans="1:71" ht="16.5" customHeight="1" x14ac:dyDescent="0.25">
      <c r="A343" s="11"/>
      <c r="B343" s="26">
        <f t="shared" ref="B343:N343" si="19">+B342/B$378</f>
        <v>1.2255565873937791E-2</v>
      </c>
      <c r="C343" s="26">
        <f t="shared" si="19"/>
        <v>9.4494694515914485E-3</v>
      </c>
      <c r="D343" s="26">
        <f t="shared" si="19"/>
        <v>1.2139306835530012E-2</v>
      </c>
      <c r="E343" s="26">
        <f t="shared" si="19"/>
        <v>1.3756735047594434E-2</v>
      </c>
      <c r="F343" s="26">
        <f t="shared" si="19"/>
        <v>8.9170138193995756E-3</v>
      </c>
      <c r="G343" s="26">
        <f t="shared" si="19"/>
        <v>1.5858824182721037E-2</v>
      </c>
      <c r="H343" s="26">
        <f t="shared" si="19"/>
        <v>1.5772686684938829E-2</v>
      </c>
      <c r="I343" s="26">
        <f t="shared" si="19"/>
        <v>1.2125826449701694E-2</v>
      </c>
      <c r="J343" s="26">
        <f t="shared" si="19"/>
        <v>1.054582330193914E-2</v>
      </c>
      <c r="K343" s="26">
        <f t="shared" si="19"/>
        <v>1.0848958175745447E-2</v>
      </c>
      <c r="L343" s="26">
        <f t="shared" si="19"/>
        <v>7.9070082035369565E-3</v>
      </c>
      <c r="M343" s="26">
        <f t="shared" si="19"/>
        <v>7.9778868699275987E-3</v>
      </c>
      <c r="N343" s="26">
        <f t="shared" si="19"/>
        <v>1.7675185572973855E-2</v>
      </c>
      <c r="O343" s="22">
        <f t="shared" si="18"/>
        <v>-3.8276098645398444E-2</v>
      </c>
      <c r="P343" s="27" t="s">
        <v>967</v>
      </c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</row>
    <row r="344" spans="1:71" ht="16.5" customHeight="1" x14ac:dyDescent="0.25">
      <c r="A344" s="11"/>
      <c r="B344" s="185" t="s">
        <v>1066</v>
      </c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7"/>
      <c r="O344" s="22"/>
      <c r="P344" s="15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</row>
    <row r="345" spans="1:71" ht="16.5" customHeight="1" x14ac:dyDescent="0.25">
      <c r="A345" s="11"/>
      <c r="B345" s="24">
        <f t="shared" ref="B345:N345" si="20">IFERROR(VLOOKUP($B$344,$4:$126,MATCH($P345&amp;"/"&amp;B$324,$2:$2,0),FALSE),"")</f>
        <v>0</v>
      </c>
      <c r="C345" s="24">
        <f t="shared" si="20"/>
        <v>0</v>
      </c>
      <c r="D345" s="24">
        <f t="shared" si="20"/>
        <v>0</v>
      </c>
      <c r="E345" s="24">
        <f t="shared" si="20"/>
        <v>0</v>
      </c>
      <c r="F345" s="24">
        <f t="shared" si="20"/>
        <v>0</v>
      </c>
      <c r="G345" s="24">
        <f t="shared" si="20"/>
        <v>0</v>
      </c>
      <c r="H345" s="24">
        <f t="shared" si="20"/>
        <v>0</v>
      </c>
      <c r="I345" s="24">
        <f t="shared" si="20"/>
        <v>0</v>
      </c>
      <c r="J345" s="24">
        <f t="shared" si="20"/>
        <v>50873</v>
      </c>
      <c r="K345" s="24">
        <f t="shared" si="20"/>
        <v>618193</v>
      </c>
      <c r="L345" s="24">
        <f t="shared" si="20"/>
        <v>4645820</v>
      </c>
      <c r="M345" s="24">
        <f t="shared" si="20"/>
        <v>8062711</v>
      </c>
      <c r="N345" s="24">
        <f t="shared" si="20"/>
        <v>8620714</v>
      </c>
      <c r="O345" s="22"/>
      <c r="P345" s="25" t="s">
        <v>963</v>
      </c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</row>
    <row r="346" spans="1:71" ht="16.5" customHeight="1" x14ac:dyDescent="0.25">
      <c r="A346" s="11"/>
      <c r="B346" s="24">
        <f t="shared" ref="B346:N346" si="21">IFERROR(VLOOKUP($B$344,$4:$126,MATCH($P346&amp;"/"&amp;B$324,$2:$2,0),FALSE),"")</f>
        <v>0</v>
      </c>
      <c r="C346" s="24">
        <f t="shared" si="21"/>
        <v>0</v>
      </c>
      <c r="D346" s="24">
        <f t="shared" si="21"/>
        <v>0</v>
      </c>
      <c r="E346" s="24">
        <f t="shared" si="21"/>
        <v>0</v>
      </c>
      <c r="F346" s="24">
        <f t="shared" si="21"/>
        <v>0</v>
      </c>
      <c r="G346" s="24">
        <f t="shared" si="21"/>
        <v>0</v>
      </c>
      <c r="H346" s="24">
        <f t="shared" si="21"/>
        <v>0</v>
      </c>
      <c r="I346" s="24">
        <f t="shared" si="21"/>
        <v>0</v>
      </c>
      <c r="J346" s="24">
        <f t="shared" si="21"/>
        <v>143768</v>
      </c>
      <c r="K346" s="24">
        <f t="shared" si="21"/>
        <v>922371</v>
      </c>
      <c r="L346" s="24">
        <f t="shared" si="21"/>
        <v>4092344</v>
      </c>
      <c r="M346" s="24">
        <f t="shared" si="21"/>
        <v>8357703</v>
      </c>
      <c r="N346" s="24">
        <f t="shared" si="21"/>
        <v>8999639</v>
      </c>
      <c r="O346" s="22"/>
      <c r="P346" s="25" t="s">
        <v>964</v>
      </c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</row>
    <row r="347" spans="1:71" ht="16.5" customHeight="1" x14ac:dyDescent="0.25">
      <c r="A347" s="11"/>
      <c r="B347" s="24">
        <f t="shared" ref="B347:N347" si="22">IFERROR(VLOOKUP($B$344,$4:$126,MATCH($P347&amp;"/"&amp;B$324,$2:$2,0),FALSE),"")</f>
        <v>0</v>
      </c>
      <c r="C347" s="24">
        <f t="shared" si="22"/>
        <v>0</v>
      </c>
      <c r="D347" s="24">
        <f t="shared" si="22"/>
        <v>0</v>
      </c>
      <c r="E347" s="24">
        <f t="shared" si="22"/>
        <v>0</v>
      </c>
      <c r="F347" s="24">
        <f t="shared" si="22"/>
        <v>0</v>
      </c>
      <c r="G347" s="24">
        <f t="shared" si="22"/>
        <v>0</v>
      </c>
      <c r="H347" s="24">
        <f t="shared" si="22"/>
        <v>0</v>
      </c>
      <c r="I347" s="24">
        <f t="shared" si="22"/>
        <v>0</v>
      </c>
      <c r="J347" s="24">
        <f t="shared" si="22"/>
        <v>325328</v>
      </c>
      <c r="K347" s="24">
        <f t="shared" si="22"/>
        <v>1828914</v>
      </c>
      <c r="L347" s="24">
        <f t="shared" si="22"/>
        <v>7118881</v>
      </c>
      <c r="M347" s="24">
        <f t="shared" si="22"/>
        <v>9150922</v>
      </c>
      <c r="N347" s="24" t="str">
        <f t="shared" si="22"/>
        <v/>
      </c>
      <c r="O347" s="22"/>
      <c r="P347" s="25" t="s">
        <v>965</v>
      </c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</row>
    <row r="348" spans="1:71" ht="16.5" customHeight="1" x14ac:dyDescent="0.25">
      <c r="A348" s="11"/>
      <c r="B348" s="24">
        <f t="shared" ref="B348:M348" si="23">IFERROR(VLOOKUP($B$344,$4:$126,MATCH($P348&amp;"/"&amp;B$324,$2:$2,0),FALSE),"")</f>
        <v>0</v>
      </c>
      <c r="C348" s="24">
        <f t="shared" si="23"/>
        <v>0</v>
      </c>
      <c r="D348" s="24">
        <f t="shared" si="23"/>
        <v>0</v>
      </c>
      <c r="E348" s="24">
        <f t="shared" si="23"/>
        <v>0</v>
      </c>
      <c r="F348" s="24">
        <f t="shared" si="23"/>
        <v>0</v>
      </c>
      <c r="G348" s="24">
        <f t="shared" si="23"/>
        <v>0</v>
      </c>
      <c r="H348" s="24">
        <f t="shared" si="23"/>
        <v>0</v>
      </c>
      <c r="I348" s="24">
        <f t="shared" si="23"/>
        <v>0</v>
      </c>
      <c r="J348" s="24">
        <f t="shared" si="23"/>
        <v>428460.25199999998</v>
      </c>
      <c r="K348" s="24">
        <f t="shared" si="23"/>
        <v>3606162.61</v>
      </c>
      <c r="L348" s="24">
        <f t="shared" si="23"/>
        <v>7787315.46</v>
      </c>
      <c r="M348" s="24">
        <f t="shared" si="23"/>
        <v>8361607.398</v>
      </c>
      <c r="N348" s="24">
        <f>IFERROR(VLOOKUP($B$344,$4:$126,MATCH($P348&amp;"/"&amp;N$324,$2:$2,0),FALSE),IFERROR(VLOOKUP($B$344,$4:$126,MATCH($P347&amp;"/"&amp;N$324,$2:$2,0),FALSE),IFERROR(VLOOKUP($B$344,$4:$126,MATCH($P346&amp;"/"&amp;N$324,$2:$2,0),FALSE),IFERROR(VLOOKUP($B$344,$4:$126,MATCH($P345&amp;"/"&amp;N$324,$2:$2,0),FALSE),""))))</f>
        <v>8999639</v>
      </c>
      <c r="O348" s="22" t="e">
        <f t="shared" ref="O348:O349" si="24">RATE(M$324-B$324,,-B348,M348)</f>
        <v>#NUM!</v>
      </c>
      <c r="P348" s="25" t="s">
        <v>966</v>
      </c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</row>
    <row r="349" spans="1:71" ht="16.5" customHeight="1" x14ac:dyDescent="0.25">
      <c r="A349" s="11"/>
      <c r="B349" s="155">
        <f t="shared" ref="B349:N349" si="25">+B348/B$378</f>
        <v>0</v>
      </c>
      <c r="C349" s="155">
        <f t="shared" si="25"/>
        <v>0</v>
      </c>
      <c r="D349" s="155">
        <f t="shared" si="25"/>
        <v>0</v>
      </c>
      <c r="E349" s="155">
        <f t="shared" si="25"/>
        <v>0</v>
      </c>
      <c r="F349" s="155">
        <f t="shared" si="25"/>
        <v>0</v>
      </c>
      <c r="G349" s="155">
        <f t="shared" si="25"/>
        <v>0</v>
      </c>
      <c r="H349" s="155">
        <f t="shared" si="25"/>
        <v>0</v>
      </c>
      <c r="I349" s="155">
        <f t="shared" si="25"/>
        <v>0</v>
      </c>
      <c r="J349" s="155">
        <f t="shared" si="25"/>
        <v>4.099025370005214E-3</v>
      </c>
      <c r="K349" s="155">
        <f t="shared" si="25"/>
        <v>2.9908395331366831E-2</v>
      </c>
      <c r="L349" s="155">
        <f t="shared" si="25"/>
        <v>4.8156701087897581E-2</v>
      </c>
      <c r="M349" s="155">
        <f t="shared" si="25"/>
        <v>4.9205308663399401E-2</v>
      </c>
      <c r="N349" s="155">
        <f t="shared" si="25"/>
        <v>4.1595170558918329E-2</v>
      </c>
      <c r="O349" s="22" t="e">
        <f t="shared" si="24"/>
        <v>#NUM!</v>
      </c>
      <c r="P349" s="27" t="s">
        <v>967</v>
      </c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</row>
    <row r="350" spans="1:71" ht="16.5" customHeight="1" x14ac:dyDescent="0.25">
      <c r="A350" s="21"/>
      <c r="B350" s="182" t="s">
        <v>1072</v>
      </c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4"/>
      <c r="O350" s="22"/>
      <c r="P350" s="15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</row>
    <row r="351" spans="1:71" ht="16.5" customHeight="1" x14ac:dyDescent="0.25">
      <c r="A351" s="11"/>
      <c r="B351" s="24">
        <f t="shared" ref="B351:N351" si="26">IFERROR(VLOOKUP($B$350,$4:$126,MATCH($P351&amp;"/"&amp;B$324,$2:$2,0),FALSE),"")</f>
        <v>4392036</v>
      </c>
      <c r="C351" s="24">
        <f t="shared" si="26"/>
        <v>4487511</v>
      </c>
      <c r="D351" s="24">
        <f t="shared" si="26"/>
        <v>4609180</v>
      </c>
      <c r="E351" s="24">
        <f t="shared" si="26"/>
        <v>3096714</v>
      </c>
      <c r="F351" s="24">
        <f t="shared" si="26"/>
        <v>4032026</v>
      </c>
      <c r="G351" s="24">
        <f t="shared" si="26"/>
        <v>6051782</v>
      </c>
      <c r="H351" s="24">
        <f t="shared" si="26"/>
        <v>5581293</v>
      </c>
      <c r="I351" s="24">
        <f t="shared" si="26"/>
        <v>5532027</v>
      </c>
      <c r="J351" s="24">
        <f t="shared" si="26"/>
        <v>7929011</v>
      </c>
      <c r="K351" s="24">
        <f t="shared" si="26"/>
        <v>6601753</v>
      </c>
      <c r="L351" s="24">
        <f t="shared" si="26"/>
        <v>15529708</v>
      </c>
      <c r="M351" s="24">
        <f t="shared" si="26"/>
        <v>15117985</v>
      </c>
      <c r="N351" s="24">
        <f t="shared" si="26"/>
        <v>27305463</v>
      </c>
      <c r="O351" s="22"/>
      <c r="P351" s="25" t="s">
        <v>963</v>
      </c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</row>
    <row r="352" spans="1:71" ht="16.5" customHeight="1" x14ac:dyDescent="0.25">
      <c r="A352" s="11"/>
      <c r="B352" s="24">
        <f t="shared" ref="B352:N352" si="27">IFERROR(VLOOKUP($B$350,$4:$126,MATCH($P352&amp;"/"&amp;B$324,$2:$2,0),FALSE),"")</f>
        <v>2882660</v>
      </c>
      <c r="C352" s="24">
        <f t="shared" si="27"/>
        <v>4215958</v>
      </c>
      <c r="D352" s="24">
        <f t="shared" si="27"/>
        <v>4442138</v>
      </c>
      <c r="E352" s="24">
        <f t="shared" si="27"/>
        <v>3247969</v>
      </c>
      <c r="F352" s="24">
        <f t="shared" si="27"/>
        <v>4305797</v>
      </c>
      <c r="G352" s="24">
        <f t="shared" si="27"/>
        <v>6939521</v>
      </c>
      <c r="H352" s="24">
        <f t="shared" si="27"/>
        <v>7035626</v>
      </c>
      <c r="I352" s="24">
        <f t="shared" si="27"/>
        <v>5393943</v>
      </c>
      <c r="J352" s="24">
        <f t="shared" si="27"/>
        <v>5510896</v>
      </c>
      <c r="K352" s="24">
        <f t="shared" si="27"/>
        <v>6548754</v>
      </c>
      <c r="L352" s="24">
        <f t="shared" si="27"/>
        <v>10663818</v>
      </c>
      <c r="M352" s="24">
        <f t="shared" si="27"/>
        <v>15656143</v>
      </c>
      <c r="N352" s="24">
        <f t="shared" si="27"/>
        <v>19526329</v>
      </c>
      <c r="O352" s="22"/>
      <c r="P352" s="25" t="s">
        <v>964</v>
      </c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</row>
    <row r="353" spans="1:71" ht="16.5" customHeight="1" x14ac:dyDescent="0.25">
      <c r="A353" s="11"/>
      <c r="B353" s="24">
        <f t="shared" ref="B353:N353" si="28">IFERROR(VLOOKUP($B$350,$4:$126,MATCH($P353&amp;"/"&amp;B$324,$2:$2,0),FALSE),"")</f>
        <v>4253505</v>
      </c>
      <c r="C353" s="24">
        <f t="shared" si="28"/>
        <v>3477867</v>
      </c>
      <c r="D353" s="24">
        <f t="shared" si="28"/>
        <v>3023027</v>
      </c>
      <c r="E353" s="24">
        <f t="shared" si="28"/>
        <v>3096055</v>
      </c>
      <c r="F353" s="24">
        <f t="shared" si="28"/>
        <v>6902623</v>
      </c>
      <c r="G353" s="24">
        <f t="shared" si="28"/>
        <v>5611487</v>
      </c>
      <c r="H353" s="24">
        <f t="shared" si="28"/>
        <v>6003509</v>
      </c>
      <c r="I353" s="24">
        <f t="shared" si="28"/>
        <v>5563795</v>
      </c>
      <c r="J353" s="24">
        <f t="shared" si="28"/>
        <v>6458969</v>
      </c>
      <c r="K353" s="24">
        <f t="shared" si="28"/>
        <v>7279267</v>
      </c>
      <c r="L353" s="24">
        <f t="shared" si="28"/>
        <v>14282535</v>
      </c>
      <c r="M353" s="24">
        <f t="shared" si="28"/>
        <v>15941507</v>
      </c>
      <c r="N353" s="24" t="str">
        <f t="shared" si="28"/>
        <v/>
      </c>
      <c r="O353" s="22"/>
      <c r="P353" s="25" t="s">
        <v>965</v>
      </c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</row>
    <row r="354" spans="1:71" ht="16.5" customHeight="1" x14ac:dyDescent="0.25">
      <c r="A354" s="11"/>
      <c r="B354" s="24">
        <f t="shared" ref="B354:M354" si="29">IFERROR(VLOOKUP($B$350,$4:$126,MATCH($P354&amp;"/"&amp;B$324,$2:$2,0),FALSE),"")</f>
        <v>5392518</v>
      </c>
      <c r="C354" s="24">
        <f t="shared" si="29"/>
        <v>3937173</v>
      </c>
      <c r="D354" s="24">
        <f t="shared" si="29"/>
        <v>3764924</v>
      </c>
      <c r="E354" s="24">
        <f t="shared" si="29"/>
        <v>3292388.34</v>
      </c>
      <c r="F354" s="24">
        <f t="shared" si="29"/>
        <v>6326379.1119999997</v>
      </c>
      <c r="G354" s="24">
        <f t="shared" si="29"/>
        <v>5499102.5650000004</v>
      </c>
      <c r="H354" s="24">
        <f t="shared" si="29"/>
        <v>7018151.5099999998</v>
      </c>
      <c r="I354" s="24">
        <f t="shared" si="29"/>
        <v>7336995.75</v>
      </c>
      <c r="J354" s="24">
        <f t="shared" si="29"/>
        <v>6659019.8049999997</v>
      </c>
      <c r="K354" s="24">
        <f t="shared" si="29"/>
        <v>13114265.49</v>
      </c>
      <c r="L354" s="24">
        <f t="shared" si="29"/>
        <v>15301264.119999999</v>
      </c>
      <c r="M354" s="24">
        <f t="shared" si="29"/>
        <v>16378259.938999999</v>
      </c>
      <c r="N354" s="24">
        <f>IFERROR(VLOOKUP($B$350,$4:$126,MATCH($P354&amp;"/"&amp;N$324,$2:$2,0),FALSE),IFERROR(VLOOKUP($B$350,$4:$126,MATCH($P353&amp;"/"&amp;N$324,$2:$2,0),FALSE),IFERROR(VLOOKUP($B$350,$4:$126,MATCH($P352&amp;"/"&amp;N$324,$2:$2,0),FALSE),IFERROR(VLOOKUP($B$350,$4:$126,MATCH($P351&amp;"/"&amp;N$324,$2:$2,0),FALSE),""))))</f>
        <v>19526329</v>
      </c>
      <c r="O354" s="22">
        <f t="shared" ref="O354:O355" si="30">RATE(M$324-B$324,,-B354,M354)</f>
        <v>0.10627084938516912</v>
      </c>
      <c r="P354" s="25" t="s">
        <v>966</v>
      </c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</row>
    <row r="355" spans="1:71" ht="16.5" customHeight="1" x14ac:dyDescent="0.25">
      <c r="A355" s="11"/>
      <c r="B355" s="26">
        <f t="shared" ref="B355:N355" si="31">+B354/B$378</f>
        <v>0.12316245879181742</v>
      </c>
      <c r="C355" s="26">
        <f t="shared" si="31"/>
        <v>7.7358054600165635E-2</v>
      </c>
      <c r="D355" s="26">
        <f t="shared" si="31"/>
        <v>6.9937669510552566E-2</v>
      </c>
      <c r="E355" s="26">
        <f t="shared" si="31"/>
        <v>5.1396054585287225E-2</v>
      </c>
      <c r="F355" s="26">
        <f t="shared" si="31"/>
        <v>9.0011886164871088E-2</v>
      </c>
      <c r="G355" s="26">
        <f t="shared" si="31"/>
        <v>7.092067960798501E-2</v>
      </c>
      <c r="H355" s="26">
        <f t="shared" si="31"/>
        <v>7.8824470290135243E-2</v>
      </c>
      <c r="I355" s="26">
        <f t="shared" si="31"/>
        <v>7.1202115016161999E-2</v>
      </c>
      <c r="J355" s="26">
        <f t="shared" si="31"/>
        <v>6.3706005382413333E-2</v>
      </c>
      <c r="K355" s="26">
        <f t="shared" si="31"/>
        <v>0.10876565456803435</v>
      </c>
      <c r="L355" s="26">
        <f t="shared" si="31"/>
        <v>9.4622903910690184E-2</v>
      </c>
      <c r="M355" s="26">
        <f t="shared" si="31"/>
        <v>9.6380671479582417E-2</v>
      </c>
      <c r="N355" s="26">
        <f t="shared" si="31"/>
        <v>9.0248173859479613E-2</v>
      </c>
      <c r="O355" s="22">
        <f t="shared" si="30"/>
        <v>-2.2044178856287486E-2</v>
      </c>
      <c r="P355" s="27" t="s">
        <v>967</v>
      </c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</row>
    <row r="356" spans="1:71" ht="16.5" customHeight="1" x14ac:dyDescent="0.25">
      <c r="A356" s="11"/>
      <c r="B356" s="182" t="s">
        <v>801</v>
      </c>
      <c r="C356" s="183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4"/>
      <c r="O356" s="22"/>
      <c r="P356" s="15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</row>
    <row r="357" spans="1:71" ht="16.5" customHeight="1" x14ac:dyDescent="0.25">
      <c r="A357" s="11"/>
      <c r="B357" s="24">
        <f t="shared" ref="B357:N357" si="32">IFERROR(VLOOKUP($B$356,$4:$126,MATCH($P357&amp;"/"&amp;B$324,$2:$2,0),FALSE),"")</f>
        <v>29396694</v>
      </c>
      <c r="C357" s="24">
        <f t="shared" si="32"/>
        <v>33137980</v>
      </c>
      <c r="D357" s="24">
        <f t="shared" si="32"/>
        <v>38407673</v>
      </c>
      <c r="E357" s="24">
        <f t="shared" si="32"/>
        <v>2418927</v>
      </c>
      <c r="F357" s="24">
        <f t="shared" si="32"/>
        <v>2470967</v>
      </c>
      <c r="G357" s="24">
        <f t="shared" si="32"/>
        <v>2447691</v>
      </c>
      <c r="H357" s="24">
        <f t="shared" si="32"/>
        <v>2297021</v>
      </c>
      <c r="I357" s="24">
        <f t="shared" si="32"/>
        <v>2074426</v>
      </c>
      <c r="J357" s="24">
        <f t="shared" si="32"/>
        <v>1883371</v>
      </c>
      <c r="K357" s="24">
        <f t="shared" si="32"/>
        <v>1766819</v>
      </c>
      <c r="L357" s="24">
        <f t="shared" si="32"/>
        <v>1593016</v>
      </c>
      <c r="M357" s="24">
        <f t="shared" si="32"/>
        <v>1606162</v>
      </c>
      <c r="N357" s="24">
        <f t="shared" si="32"/>
        <v>1562686</v>
      </c>
      <c r="O357" s="22"/>
      <c r="P357" s="25" t="s">
        <v>963</v>
      </c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</row>
    <row r="358" spans="1:71" ht="16.5" customHeight="1" x14ac:dyDescent="0.25">
      <c r="A358" s="11"/>
      <c r="B358" s="24">
        <f t="shared" ref="B358:N358" si="33">IFERROR(VLOOKUP($B$356,$4:$126,MATCH($P358&amp;"/"&amp;B$324,$2:$2,0),FALSE),"")</f>
        <v>31191066</v>
      </c>
      <c r="C358" s="24">
        <f t="shared" si="33"/>
        <v>36703920</v>
      </c>
      <c r="D358" s="24">
        <f t="shared" si="33"/>
        <v>39111781</v>
      </c>
      <c r="E358" s="24">
        <f t="shared" si="33"/>
        <v>2237850</v>
      </c>
      <c r="F358" s="24">
        <f t="shared" si="33"/>
        <v>2468972</v>
      </c>
      <c r="G358" s="24">
        <f t="shared" si="33"/>
        <v>2423610</v>
      </c>
      <c r="H358" s="24">
        <f t="shared" si="33"/>
        <v>2243929</v>
      </c>
      <c r="I358" s="24">
        <f t="shared" si="33"/>
        <v>2008800</v>
      </c>
      <c r="J358" s="24">
        <f t="shared" si="33"/>
        <v>1817124</v>
      </c>
      <c r="K358" s="24">
        <f t="shared" si="33"/>
        <v>1733949</v>
      </c>
      <c r="L358" s="24">
        <f t="shared" si="33"/>
        <v>1551877</v>
      </c>
      <c r="M358" s="24">
        <f t="shared" si="33"/>
        <v>1590182</v>
      </c>
      <c r="N358" s="24">
        <f t="shared" si="33"/>
        <v>1532325</v>
      </c>
      <c r="O358" s="22"/>
      <c r="P358" s="25" t="s">
        <v>964</v>
      </c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</row>
    <row r="359" spans="1:71" ht="16.5" customHeight="1" x14ac:dyDescent="0.25">
      <c r="A359" s="11"/>
      <c r="B359" s="24">
        <f t="shared" ref="B359:N359" si="34">IFERROR(VLOOKUP($B$356,$4:$126,MATCH($P359&amp;"/"&amp;B$324,$2:$2,0),FALSE),"")</f>
        <v>32326138</v>
      </c>
      <c r="C359" s="24">
        <f t="shared" si="34"/>
        <v>37242876</v>
      </c>
      <c r="D359" s="24">
        <f t="shared" si="34"/>
        <v>40265178</v>
      </c>
      <c r="E359" s="24">
        <f t="shared" si="34"/>
        <v>2313556</v>
      </c>
      <c r="F359" s="24">
        <f t="shared" si="34"/>
        <v>2465154</v>
      </c>
      <c r="G359" s="24">
        <f t="shared" si="34"/>
        <v>2367377</v>
      </c>
      <c r="H359" s="24">
        <f t="shared" si="34"/>
        <v>2188725</v>
      </c>
      <c r="I359" s="24">
        <f t="shared" si="34"/>
        <v>1970887</v>
      </c>
      <c r="J359" s="24">
        <f t="shared" si="34"/>
        <v>1804712</v>
      </c>
      <c r="K359" s="24">
        <f t="shared" si="34"/>
        <v>1697891</v>
      </c>
      <c r="L359" s="24">
        <f t="shared" si="34"/>
        <v>1629041</v>
      </c>
      <c r="M359" s="24">
        <f t="shared" si="34"/>
        <v>1592547</v>
      </c>
      <c r="N359" s="24" t="str">
        <f t="shared" si="34"/>
        <v/>
      </c>
      <c r="O359" s="22"/>
      <c r="P359" s="25" t="s">
        <v>965</v>
      </c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</row>
    <row r="360" spans="1:71" ht="16.5" customHeight="1" x14ac:dyDescent="0.25">
      <c r="A360" s="11"/>
      <c r="B360" s="24">
        <f t="shared" ref="B360:M360" si="35">IFERROR(VLOOKUP($B$356,$4:$126,MATCH($P360&amp;"/"&amp;B$324,$2:$2,0),FALSE),"")</f>
        <v>31660922</v>
      </c>
      <c r="C360" s="24">
        <f t="shared" si="35"/>
        <v>38433525</v>
      </c>
      <c r="D360" s="24">
        <f t="shared" si="35"/>
        <v>42167412</v>
      </c>
      <c r="E360" s="24">
        <f t="shared" si="35"/>
        <v>2423240.41</v>
      </c>
      <c r="F360" s="24">
        <f t="shared" si="35"/>
        <v>2463434.3250000002</v>
      </c>
      <c r="G360" s="24">
        <f t="shared" si="35"/>
        <v>2352903.1639999999</v>
      </c>
      <c r="H360" s="24">
        <f t="shared" si="35"/>
        <v>2140491.3199999998</v>
      </c>
      <c r="I360" s="24">
        <f t="shared" si="35"/>
        <v>1939047.8810000001</v>
      </c>
      <c r="J360" s="24">
        <f t="shared" si="35"/>
        <v>1796803.659</v>
      </c>
      <c r="K360" s="24">
        <f t="shared" si="35"/>
        <v>1675813.73</v>
      </c>
      <c r="L360" s="24">
        <f t="shared" si="35"/>
        <v>1646079.49</v>
      </c>
      <c r="M360" s="24">
        <f t="shared" si="35"/>
        <v>1596512.0249999999</v>
      </c>
      <c r="N360" s="24">
        <f>IFERROR(VLOOKUP($B$356,$4:$126,MATCH($P360&amp;"/"&amp;N$324,$2:$2,0),FALSE),IFERROR(VLOOKUP($B$356,$4:$126,MATCH($P359&amp;"/"&amp;N$324,$2:$2,0),FALSE),IFERROR(VLOOKUP($B$356,$4:$126,MATCH($P358&amp;"/"&amp;N$324,$2:$2,0),FALSE),IFERROR(VLOOKUP($B$356,$4:$126,MATCH($P357&amp;"/"&amp;N$324,$2:$2,0),FALSE),""))))</f>
        <v>1532325</v>
      </c>
      <c r="O360" s="22">
        <f t="shared" ref="O360:O361" si="36">RATE(M$324-B$324,,-B360,M360)</f>
        <v>-0.23781751063274087</v>
      </c>
      <c r="P360" s="25" t="s">
        <v>966</v>
      </c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</row>
    <row r="361" spans="1:71" ht="16.5" customHeight="1" x14ac:dyDescent="0.25">
      <c r="A361" s="21"/>
      <c r="B361" s="26">
        <f t="shared" ref="B361:N361" si="37">+B360/B$378</f>
        <v>0.72311988594863208</v>
      </c>
      <c r="C361" s="26">
        <f t="shared" si="37"/>
        <v>0.75514657990056089</v>
      </c>
      <c r="D361" s="26">
        <f t="shared" si="37"/>
        <v>0.78330678775223839</v>
      </c>
      <c r="E361" s="26">
        <f t="shared" si="37"/>
        <v>3.7828161056369741E-2</v>
      </c>
      <c r="F361" s="26">
        <f t="shared" si="37"/>
        <v>3.5049807498247834E-2</v>
      </c>
      <c r="G361" s="26">
        <f t="shared" si="37"/>
        <v>3.0344858905656399E-2</v>
      </c>
      <c r="H361" s="26">
        <f t="shared" si="37"/>
        <v>2.4040959249629019E-2</v>
      </c>
      <c r="I361" s="26">
        <f t="shared" si="37"/>
        <v>1.8817553525883834E-2</v>
      </c>
      <c r="J361" s="26">
        <f t="shared" si="37"/>
        <v>1.7189794733069422E-2</v>
      </c>
      <c r="K361" s="26">
        <f t="shared" si="37"/>
        <v>1.3898679832014683E-2</v>
      </c>
      <c r="L361" s="26">
        <f t="shared" si="37"/>
        <v>1.0179343366019089E-2</v>
      </c>
      <c r="M361" s="26">
        <f t="shared" si="37"/>
        <v>9.3949480328081071E-3</v>
      </c>
      <c r="N361" s="26">
        <f t="shared" si="37"/>
        <v>7.0822084893287975E-3</v>
      </c>
      <c r="O361" s="22">
        <f t="shared" si="36"/>
        <v>-0.32622214291982393</v>
      </c>
      <c r="P361" s="27" t="s">
        <v>967</v>
      </c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</row>
    <row r="362" spans="1:71" ht="16.5" customHeight="1" x14ac:dyDescent="0.25">
      <c r="A362" s="11"/>
      <c r="B362" s="185" t="s">
        <v>805</v>
      </c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7"/>
      <c r="O362" s="22"/>
      <c r="P362" s="15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</row>
    <row r="363" spans="1:71" ht="16.5" customHeight="1" x14ac:dyDescent="0.25">
      <c r="A363" s="11"/>
      <c r="B363" s="24">
        <f t="shared" ref="B363:N363" si="38">IFERROR(VLOOKUP($B$362,$4:$126,MATCH($P363&amp;"/"&amp;B$324,$2:$2,0),FALSE),"")</f>
        <v>189776</v>
      </c>
      <c r="C363" s="24">
        <f t="shared" si="38"/>
        <v>5455924</v>
      </c>
      <c r="D363" s="24">
        <f t="shared" si="38"/>
        <v>172650</v>
      </c>
      <c r="E363" s="24">
        <f t="shared" si="38"/>
        <v>163300</v>
      </c>
      <c r="F363" s="24">
        <f t="shared" si="38"/>
        <v>154822</v>
      </c>
      <c r="G363" s="24">
        <f t="shared" si="38"/>
        <v>178819</v>
      </c>
      <c r="H363" s="24">
        <f t="shared" si="38"/>
        <v>0</v>
      </c>
      <c r="I363" s="24">
        <f t="shared" si="38"/>
        <v>0</v>
      </c>
      <c r="J363" s="24">
        <f t="shared" si="38"/>
        <v>0</v>
      </c>
      <c r="K363" s="24">
        <f t="shared" si="38"/>
        <v>0</v>
      </c>
      <c r="L363" s="24">
        <f t="shared" si="38"/>
        <v>0</v>
      </c>
      <c r="M363" s="24">
        <f t="shared" si="38"/>
        <v>0</v>
      </c>
      <c r="N363" s="24">
        <f t="shared" si="38"/>
        <v>0</v>
      </c>
      <c r="O363" s="22"/>
      <c r="P363" s="25" t="s">
        <v>963</v>
      </c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</row>
    <row r="364" spans="1:71" ht="16.5" customHeight="1" x14ac:dyDescent="0.25">
      <c r="A364" s="11"/>
      <c r="B364" s="24">
        <f t="shared" ref="B364:N364" si="39">IFERROR(VLOOKUP($B$362,$4:$126,MATCH($P364&amp;"/"&amp;B$324,$2:$2,0),FALSE),"")</f>
        <v>187519</v>
      </c>
      <c r="C364" s="24">
        <f t="shared" si="39"/>
        <v>179161</v>
      </c>
      <c r="D364" s="24">
        <f t="shared" si="39"/>
        <v>168636</v>
      </c>
      <c r="E364" s="24">
        <f t="shared" si="39"/>
        <v>161028</v>
      </c>
      <c r="F364" s="24">
        <f t="shared" si="39"/>
        <v>152852</v>
      </c>
      <c r="G364" s="24">
        <f t="shared" si="39"/>
        <v>0</v>
      </c>
      <c r="H364" s="24">
        <f t="shared" si="39"/>
        <v>0</v>
      </c>
      <c r="I364" s="24">
        <f t="shared" si="39"/>
        <v>0</v>
      </c>
      <c r="J364" s="24">
        <f t="shared" si="39"/>
        <v>0</v>
      </c>
      <c r="K364" s="24">
        <f t="shared" si="39"/>
        <v>0</v>
      </c>
      <c r="L364" s="24">
        <f t="shared" si="39"/>
        <v>0</v>
      </c>
      <c r="M364" s="24">
        <f t="shared" si="39"/>
        <v>0</v>
      </c>
      <c r="N364" s="24">
        <f t="shared" si="39"/>
        <v>0</v>
      </c>
      <c r="O364" s="22"/>
      <c r="P364" s="25" t="s">
        <v>964</v>
      </c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</row>
    <row r="365" spans="1:71" ht="16.5" customHeight="1" x14ac:dyDescent="0.25">
      <c r="A365" s="11"/>
      <c r="B365" s="24">
        <f t="shared" ref="B365:N365" si="40">IFERROR(VLOOKUP($B$362,$4:$126,MATCH($P365&amp;"/"&amp;B$324,$2:$2,0),FALSE),"")</f>
        <v>185262</v>
      </c>
      <c r="C365" s="24">
        <f t="shared" si="40"/>
        <v>176903</v>
      </c>
      <c r="D365" s="24">
        <f t="shared" si="40"/>
        <v>166381</v>
      </c>
      <c r="E365" s="24">
        <f t="shared" si="40"/>
        <v>158756</v>
      </c>
      <c r="F365" s="24">
        <f t="shared" si="40"/>
        <v>150883</v>
      </c>
      <c r="G365" s="24">
        <f t="shared" si="40"/>
        <v>171589</v>
      </c>
      <c r="H365" s="24">
        <f t="shared" si="40"/>
        <v>123737</v>
      </c>
      <c r="I365" s="24">
        <f t="shared" si="40"/>
        <v>0</v>
      </c>
      <c r="J365" s="24">
        <f t="shared" si="40"/>
        <v>0</v>
      </c>
      <c r="K365" s="24">
        <f t="shared" si="40"/>
        <v>0</v>
      </c>
      <c r="L365" s="24">
        <f t="shared" si="40"/>
        <v>0</v>
      </c>
      <c r="M365" s="24">
        <f t="shared" si="40"/>
        <v>386618</v>
      </c>
      <c r="N365" s="24" t="str">
        <f t="shared" si="40"/>
        <v/>
      </c>
      <c r="O365" s="22"/>
      <c r="P365" s="25" t="s">
        <v>965</v>
      </c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</row>
    <row r="366" spans="1:71" ht="16.5" customHeight="1" x14ac:dyDescent="0.25">
      <c r="A366" s="11"/>
      <c r="B366" s="24">
        <f t="shared" ref="B366:M366" si="41">IFERROR(VLOOKUP($B$362,$4:$126,MATCH($P366&amp;"/"&amp;B$324,$2:$2,0),FALSE),"")</f>
        <v>3495804</v>
      </c>
      <c r="C366" s="24">
        <f t="shared" si="41"/>
        <v>174906</v>
      </c>
      <c r="D366" s="24">
        <f t="shared" si="41"/>
        <v>165572</v>
      </c>
      <c r="E366" s="24">
        <f t="shared" si="41"/>
        <v>156792.37</v>
      </c>
      <c r="F366" s="24">
        <f t="shared" si="41"/>
        <v>181003.20199999999</v>
      </c>
      <c r="G366" s="24">
        <f t="shared" si="41"/>
        <v>0</v>
      </c>
      <c r="H366" s="24">
        <f t="shared" si="41"/>
        <v>0</v>
      </c>
      <c r="I366" s="24">
        <f t="shared" si="41"/>
        <v>0</v>
      </c>
      <c r="J366" s="24">
        <f t="shared" si="41"/>
        <v>481771.30200000003</v>
      </c>
      <c r="K366" s="24">
        <f t="shared" si="41"/>
        <v>0</v>
      </c>
      <c r="L366" s="24">
        <f t="shared" si="41"/>
        <v>0</v>
      </c>
      <c r="M366" s="24">
        <f t="shared" si="41"/>
        <v>0</v>
      </c>
      <c r="N366" s="24">
        <f>IFERROR(VLOOKUP($B$362,$4:$126,MATCH($P366&amp;"/"&amp;N$324,$2:$2,0),FALSE),IFERROR(VLOOKUP($B$362,$4:$126,MATCH($P365&amp;"/"&amp;N$324,$2:$2,0),FALSE),IFERROR(VLOOKUP($B$362,$4:$126,MATCH($P364&amp;"/"&amp;N$324,$2:$2,0),FALSE),IFERROR(VLOOKUP($B$362,$4:$126,MATCH($P363&amp;"/"&amp;N$324,$2:$2,0),FALSE),""))))</f>
        <v>0</v>
      </c>
      <c r="O366" s="22" t="e">
        <f t="shared" ref="O366:O367" si="42">RATE(M$324-B$324,,-B366,M366)</f>
        <v>#NUM!</v>
      </c>
      <c r="P366" s="25" t="s">
        <v>966</v>
      </c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</row>
    <row r="367" spans="1:71" ht="16.5" customHeight="1" x14ac:dyDescent="0.25">
      <c r="A367" s="11"/>
      <c r="B367" s="26">
        <f t="shared" ref="B367:N367" si="43">+B366/B$378</f>
        <v>7.9842443937001323E-2</v>
      </c>
      <c r="C367" s="26">
        <f t="shared" si="43"/>
        <v>3.4365743892626945E-3</v>
      </c>
      <c r="D367" s="26">
        <f t="shared" si="43"/>
        <v>3.0756848786857873E-3</v>
      </c>
      <c r="E367" s="26">
        <f t="shared" si="43"/>
        <v>2.447618073837715E-3</v>
      </c>
      <c r="F367" s="26">
        <f t="shared" si="43"/>
        <v>2.5753182547971786E-3</v>
      </c>
      <c r="G367" s="26">
        <f t="shared" si="43"/>
        <v>0</v>
      </c>
      <c r="H367" s="26">
        <f t="shared" si="43"/>
        <v>0</v>
      </c>
      <c r="I367" s="26">
        <f t="shared" si="43"/>
        <v>0</v>
      </c>
      <c r="J367" s="26">
        <f t="shared" si="43"/>
        <v>4.6090454837300603E-3</v>
      </c>
      <c r="K367" s="26">
        <f t="shared" si="43"/>
        <v>0</v>
      </c>
      <c r="L367" s="26">
        <f t="shared" si="43"/>
        <v>0</v>
      </c>
      <c r="M367" s="26">
        <f t="shared" si="43"/>
        <v>0</v>
      </c>
      <c r="N367" s="26">
        <f t="shared" si="43"/>
        <v>0</v>
      </c>
      <c r="O367" s="22" t="e">
        <f t="shared" si="42"/>
        <v>#NUM!</v>
      </c>
      <c r="P367" s="27" t="s">
        <v>967</v>
      </c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</row>
    <row r="368" spans="1:71" ht="16.5" customHeight="1" x14ac:dyDescent="0.25">
      <c r="A368" s="21"/>
      <c r="B368" s="206" t="s">
        <v>1091</v>
      </c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200"/>
      <c r="N368" s="201"/>
      <c r="O368" s="22"/>
      <c r="P368" s="15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</row>
    <row r="369" spans="1:71" ht="16.5" customHeight="1" x14ac:dyDescent="0.25">
      <c r="A369" s="11"/>
      <c r="B369" s="24">
        <f t="shared" ref="B369:N369" si="44">IFERROR(VLOOKUP($B$368,$4:$126,MATCH($P369&amp;"/"&amp;B$324,$2:$2,0),FALSE),"")</f>
        <v>32727116</v>
      </c>
      <c r="C369" s="24">
        <f t="shared" si="44"/>
        <v>41873226</v>
      </c>
      <c r="D369" s="24">
        <f t="shared" si="44"/>
        <v>46930995</v>
      </c>
      <c r="E369" s="24">
        <f t="shared" si="44"/>
        <v>51837770</v>
      </c>
      <c r="F369" s="24">
        <f t="shared" si="44"/>
        <v>61584877</v>
      </c>
      <c r="G369" s="24">
        <f t="shared" si="44"/>
        <v>65129279</v>
      </c>
      <c r="H369" s="24">
        <f t="shared" si="44"/>
        <v>73565160</v>
      </c>
      <c r="I369" s="24">
        <f t="shared" si="44"/>
        <v>84186374</v>
      </c>
      <c r="J369" s="24">
        <f t="shared" si="44"/>
        <v>95649909</v>
      </c>
      <c r="K369" s="24">
        <f t="shared" si="44"/>
        <v>98603440</v>
      </c>
      <c r="L369" s="24">
        <f t="shared" si="44"/>
        <v>106836229</v>
      </c>
      <c r="M369" s="24">
        <f t="shared" si="44"/>
        <v>147964221</v>
      </c>
      <c r="N369" s="24">
        <f t="shared" si="44"/>
        <v>192103113</v>
      </c>
      <c r="O369" s="22"/>
      <c r="P369" s="25" t="s">
        <v>963</v>
      </c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</row>
    <row r="370" spans="1:71" ht="16.5" customHeight="1" x14ac:dyDescent="0.25">
      <c r="A370" s="11"/>
      <c r="B370" s="24">
        <f t="shared" ref="B370:G370" si="45">IFERROR(VLOOKUP($B$368,$4:$126,MATCH($P370&amp;"/"&amp;B$324,$2:$2,0),FALSE),"")</f>
        <v>34547552</v>
      </c>
      <c r="C370" s="24">
        <f t="shared" si="45"/>
        <v>45002152</v>
      </c>
      <c r="D370" s="24">
        <f t="shared" si="45"/>
        <v>47504770</v>
      </c>
      <c r="E370" s="24">
        <f t="shared" si="45"/>
        <v>52977183</v>
      </c>
      <c r="F370" s="24">
        <f t="shared" si="45"/>
        <v>61988018</v>
      </c>
      <c r="G370" s="24">
        <f t="shared" si="45"/>
        <v>66332488</v>
      </c>
      <c r="H370" s="24">
        <f>IFERROR(VLOOKUP($B$368,$4:$126,MATCH($P371&amp;"/"&amp;H$324,$2:$2,0),FALSE),"")</f>
        <v>79957350</v>
      </c>
      <c r="I370" s="24">
        <f t="shared" ref="I370:N370" si="46">IFERROR(VLOOKUP($B$368,$4:$126,MATCH($P370&amp;"/"&amp;I$324,$2:$2,0),FALSE),"")</f>
        <v>92463719</v>
      </c>
      <c r="J370" s="24">
        <f t="shared" si="46"/>
        <v>96087850</v>
      </c>
      <c r="K370" s="24">
        <f t="shared" si="46"/>
        <v>102079507</v>
      </c>
      <c r="L370" s="24">
        <f t="shared" si="46"/>
        <v>112341785</v>
      </c>
      <c r="M370" s="24">
        <f t="shared" si="46"/>
        <v>152569834</v>
      </c>
      <c r="N370" s="24">
        <f t="shared" si="46"/>
        <v>196836265</v>
      </c>
      <c r="O370" s="22"/>
      <c r="P370" s="25" t="s">
        <v>964</v>
      </c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</row>
    <row r="371" spans="1:71" ht="16.5" customHeight="1" x14ac:dyDescent="0.25">
      <c r="A371" s="11"/>
      <c r="B371" s="24">
        <f t="shared" ref="B371:G371" si="47">IFERROR(VLOOKUP($B$368,$4:$126,MATCH($P371&amp;"/"&amp;B$324,$2:$2,0),FALSE),"")</f>
        <v>35680484</v>
      </c>
      <c r="C371" s="24">
        <f t="shared" si="47"/>
        <v>45465205</v>
      </c>
      <c r="D371" s="24">
        <f t="shared" si="47"/>
        <v>48515858</v>
      </c>
      <c r="E371" s="24">
        <f t="shared" si="47"/>
        <v>59084959</v>
      </c>
      <c r="F371" s="24">
        <f t="shared" si="47"/>
        <v>61440934</v>
      </c>
      <c r="G371" s="24">
        <f t="shared" si="47"/>
        <v>69957628</v>
      </c>
      <c r="I371" s="24">
        <f t="shared" ref="I371:N371" si="48">IFERROR(VLOOKUP($B$368,$4:$126,MATCH($P371&amp;"/"&amp;I$324,$2:$2,0),FALSE),"")</f>
        <v>94400171</v>
      </c>
      <c r="J371" s="24">
        <f t="shared" si="48"/>
        <v>95981958</v>
      </c>
      <c r="K371" s="24">
        <f t="shared" si="48"/>
        <v>105075122</v>
      </c>
      <c r="L371" s="24">
        <f t="shared" si="48"/>
        <v>146154240</v>
      </c>
      <c r="M371" s="24">
        <f t="shared" si="48"/>
        <v>153476015</v>
      </c>
      <c r="N371" s="24" t="str">
        <f t="shared" si="48"/>
        <v/>
      </c>
      <c r="O371" s="22"/>
      <c r="P371" s="25" t="s">
        <v>965</v>
      </c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</row>
    <row r="372" spans="1:71" ht="16.5" customHeight="1" x14ac:dyDescent="0.25">
      <c r="A372" s="11"/>
      <c r="B372" s="24">
        <f t="shared" ref="B372:M372" si="49">IFERROR(VLOOKUP($B$368,$4:$126,MATCH($P372&amp;"/"&amp;B$324,$2:$2,0),FALSE),"")</f>
        <v>38391262</v>
      </c>
      <c r="C372" s="24">
        <f t="shared" si="49"/>
        <v>46958277</v>
      </c>
      <c r="D372" s="24">
        <f t="shared" si="49"/>
        <v>50067639</v>
      </c>
      <c r="E372" s="24">
        <f t="shared" si="49"/>
        <v>60766776.630000003</v>
      </c>
      <c r="F372" s="24">
        <f t="shared" si="49"/>
        <v>63957439.854000002</v>
      </c>
      <c r="G372" s="24">
        <f t="shared" si="49"/>
        <v>72039671.673999995</v>
      </c>
      <c r="H372" s="24">
        <f t="shared" si="49"/>
        <v>82017036.219999999</v>
      </c>
      <c r="I372" s="24">
        <f t="shared" si="49"/>
        <v>95707636.398000002</v>
      </c>
      <c r="J372" s="24">
        <f t="shared" si="49"/>
        <v>97868328.363000005</v>
      </c>
      <c r="K372" s="24">
        <f t="shared" si="49"/>
        <v>107459324.98</v>
      </c>
      <c r="L372" s="24">
        <f t="shared" si="49"/>
        <v>146406562.28999999</v>
      </c>
      <c r="M372" s="24">
        <f t="shared" si="49"/>
        <v>153554774.222</v>
      </c>
      <c r="N372" s="24">
        <f>IFERROR(VLOOKUP($B$368,$4:$126,MATCH($P372&amp;"/"&amp;N$324,$2:$2,0),FALSE),IFERROR(VLOOKUP($B$368,$4:$126,MATCH($P371&amp;"/"&amp;N$324,$2:$2,0),FALSE),IFERROR(VLOOKUP($B$368,$4:$126,MATCH($P370&amp;"/"&amp;N$324,$2:$2,0),FALSE),IFERROR(VLOOKUP($B$368,$4:$126,MATCH($P369&amp;"/"&amp;N$324,$2:$2,0),FALSE),""))))</f>
        <v>196836265</v>
      </c>
      <c r="O372" s="22">
        <f t="shared" ref="O372:O373" si="50">RATE(M$324-B$324,,-B372,M372)</f>
        <v>0.13430562311760971</v>
      </c>
      <c r="P372" s="25" t="s">
        <v>966</v>
      </c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</row>
    <row r="373" spans="1:71" ht="16.5" customHeight="1" x14ac:dyDescent="0.25">
      <c r="A373" s="30"/>
      <c r="B373" s="26">
        <f t="shared" ref="B373:N373" si="51">+B372/B$378</f>
        <v>0.87683754120818258</v>
      </c>
      <c r="C373" s="26">
        <f t="shared" si="51"/>
        <v>0.92264194539983435</v>
      </c>
      <c r="D373" s="26">
        <f t="shared" si="51"/>
        <v>0.93006233048944742</v>
      </c>
      <c r="E373" s="26">
        <f t="shared" si="51"/>
        <v>0.94860394525860714</v>
      </c>
      <c r="F373" s="26">
        <f t="shared" si="51"/>
        <v>0.9099881138351289</v>
      </c>
      <c r="G373" s="26">
        <f t="shared" si="51"/>
        <v>0.92907932039201502</v>
      </c>
      <c r="H373" s="26">
        <f t="shared" si="51"/>
        <v>0.92117552970986472</v>
      </c>
      <c r="I373" s="26">
        <f t="shared" si="51"/>
        <v>0.92879788498383797</v>
      </c>
      <c r="J373" s="26">
        <f t="shared" si="51"/>
        <v>0.93629399461758678</v>
      </c>
      <c r="K373" s="26">
        <f t="shared" si="51"/>
        <v>0.89123434551490266</v>
      </c>
      <c r="L373" s="26">
        <f t="shared" si="51"/>
        <v>0.90537709608930983</v>
      </c>
      <c r="M373" s="26">
        <f t="shared" si="51"/>
        <v>0.90361932852041749</v>
      </c>
      <c r="N373" s="26">
        <f t="shared" si="51"/>
        <v>0.90975182614052041</v>
      </c>
      <c r="O373" s="22">
        <f t="shared" si="50"/>
        <v>2.7388751112932797E-3</v>
      </c>
      <c r="P373" s="27" t="s">
        <v>967</v>
      </c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</row>
    <row r="374" spans="1:71" ht="16.5" customHeight="1" x14ac:dyDescent="0.25">
      <c r="A374" s="11"/>
      <c r="B374" s="207" t="s">
        <v>815</v>
      </c>
      <c r="C374" s="200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1"/>
      <c r="O374" s="22"/>
      <c r="P374" s="15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</row>
    <row r="375" spans="1:71" ht="16.5" customHeight="1" x14ac:dyDescent="0.25">
      <c r="A375" s="11"/>
      <c r="B375" s="24">
        <f t="shared" ref="B375:N375" si="52">IFERROR(VLOOKUP($B$374,$4:$126,MATCH($P375&amp;"/"&amp;B$324,$2:$2,0),FALSE),"")</f>
        <v>37119152</v>
      </c>
      <c r="C375" s="24">
        <f t="shared" si="52"/>
        <v>46360737</v>
      </c>
      <c r="D375" s="24">
        <f t="shared" si="52"/>
        <v>51540175</v>
      </c>
      <c r="E375" s="24">
        <f t="shared" si="52"/>
        <v>54934484</v>
      </c>
      <c r="F375" s="24">
        <f t="shared" si="52"/>
        <v>65616903</v>
      </c>
      <c r="G375" s="24">
        <f t="shared" si="52"/>
        <v>71181061</v>
      </c>
      <c r="H375" s="24">
        <f t="shared" si="52"/>
        <v>79146453</v>
      </c>
      <c r="I375" s="24">
        <f t="shared" si="52"/>
        <v>89718401</v>
      </c>
      <c r="J375" s="24">
        <f t="shared" si="52"/>
        <v>103578920</v>
      </c>
      <c r="K375" s="24">
        <f t="shared" si="52"/>
        <v>105205193</v>
      </c>
      <c r="L375" s="24">
        <f t="shared" si="52"/>
        <v>122365937</v>
      </c>
      <c r="M375" s="24">
        <f t="shared" si="52"/>
        <v>163082206</v>
      </c>
      <c r="N375" s="24">
        <f t="shared" si="52"/>
        <v>219408576</v>
      </c>
      <c r="O375" s="22"/>
      <c r="P375" s="25" t="s">
        <v>963</v>
      </c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</row>
    <row r="376" spans="1:71" ht="16.5" customHeight="1" x14ac:dyDescent="0.25">
      <c r="A376" s="11"/>
      <c r="B376" s="24">
        <f t="shared" ref="B376:N376" si="53">IFERROR(VLOOKUP($B$374,$4:$126,MATCH($P376&amp;"/"&amp;B$324,$2:$2,0),FALSE),"")</f>
        <v>37430212</v>
      </c>
      <c r="C376" s="24">
        <f t="shared" si="53"/>
        <v>49218110</v>
      </c>
      <c r="D376" s="24">
        <f t="shared" si="53"/>
        <v>51946908</v>
      </c>
      <c r="E376" s="24">
        <f t="shared" si="53"/>
        <v>56225152</v>
      </c>
      <c r="F376" s="24">
        <f t="shared" si="53"/>
        <v>66293815</v>
      </c>
      <c r="G376" s="24">
        <f t="shared" si="53"/>
        <v>73272009</v>
      </c>
      <c r="H376" s="24">
        <f t="shared" si="53"/>
        <v>85021702</v>
      </c>
      <c r="I376" s="24">
        <f t="shared" si="53"/>
        <v>97857662</v>
      </c>
      <c r="J376" s="24">
        <f t="shared" si="53"/>
        <v>101598746</v>
      </c>
      <c r="K376" s="24">
        <f t="shared" si="53"/>
        <v>108628261</v>
      </c>
      <c r="L376" s="24">
        <f t="shared" si="53"/>
        <v>123005603</v>
      </c>
      <c r="M376" s="24">
        <f t="shared" si="53"/>
        <v>168225977</v>
      </c>
      <c r="N376" s="24">
        <f t="shared" si="53"/>
        <v>216362594</v>
      </c>
      <c r="O376" s="22"/>
      <c r="P376" s="25" t="s">
        <v>964</v>
      </c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</row>
    <row r="377" spans="1:71" ht="16.5" customHeight="1" x14ac:dyDescent="0.25">
      <c r="A377" s="11"/>
      <c r="B377" s="24">
        <f t="shared" ref="B377:N377" si="54">IFERROR(VLOOKUP($B$374,$4:$126,MATCH($P377&amp;"/"&amp;B$324,$2:$2,0),FALSE),"")</f>
        <v>39933989</v>
      </c>
      <c r="C377" s="24">
        <f t="shared" si="54"/>
        <v>48943072</v>
      </c>
      <c r="D377" s="24">
        <f t="shared" si="54"/>
        <v>51538885</v>
      </c>
      <c r="E377" s="24">
        <f t="shared" si="54"/>
        <v>62181014</v>
      </c>
      <c r="F377" s="24">
        <f t="shared" si="54"/>
        <v>68343557</v>
      </c>
      <c r="G377" s="24">
        <f t="shared" si="54"/>
        <v>75569115</v>
      </c>
      <c r="H377" s="24">
        <f t="shared" si="54"/>
        <v>85960859</v>
      </c>
      <c r="I377" s="24">
        <f t="shared" si="54"/>
        <v>99963966</v>
      </c>
      <c r="J377" s="24">
        <f t="shared" si="54"/>
        <v>102440927</v>
      </c>
      <c r="K377" s="24">
        <f t="shared" si="54"/>
        <v>112354389</v>
      </c>
      <c r="L377" s="24">
        <f t="shared" si="54"/>
        <v>160436775</v>
      </c>
      <c r="M377" s="24">
        <f t="shared" si="54"/>
        <v>169417522</v>
      </c>
      <c r="N377" s="24" t="str">
        <f t="shared" si="54"/>
        <v/>
      </c>
      <c r="O377" s="22"/>
      <c r="P377" s="25" t="s">
        <v>965</v>
      </c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</row>
    <row r="378" spans="1:71" ht="16.5" customHeight="1" x14ac:dyDescent="0.25">
      <c r="A378" s="11"/>
      <c r="B378" s="24">
        <f t="shared" ref="B378:M378" si="55">IFERROR(VLOOKUP($B$374,$4:$126,MATCH($P378&amp;"/"&amp;B$324,$2:$2,0),FALSE),"")</f>
        <v>43783780</v>
      </c>
      <c r="C378" s="24">
        <f t="shared" si="55"/>
        <v>50895450</v>
      </c>
      <c r="D378" s="24">
        <f t="shared" si="55"/>
        <v>53832563</v>
      </c>
      <c r="E378" s="24">
        <f t="shared" si="55"/>
        <v>64059164.979999997</v>
      </c>
      <c r="F378" s="24">
        <f t="shared" si="55"/>
        <v>70283818.966000006</v>
      </c>
      <c r="G378" s="24">
        <f t="shared" si="55"/>
        <v>77538774.238999993</v>
      </c>
      <c r="H378" s="24">
        <f t="shared" si="55"/>
        <v>89035187.730000004</v>
      </c>
      <c r="I378" s="24">
        <f t="shared" si="55"/>
        <v>103044632.148</v>
      </c>
      <c r="J378" s="24">
        <f t="shared" si="55"/>
        <v>104527348.168</v>
      </c>
      <c r="K378" s="24">
        <f t="shared" si="55"/>
        <v>120573590.45999999</v>
      </c>
      <c r="L378" s="24">
        <f t="shared" si="55"/>
        <v>161707826.41</v>
      </c>
      <c r="M378" s="24">
        <f t="shared" si="55"/>
        <v>169933034.16100001</v>
      </c>
      <c r="N378" s="24">
        <f>IFERROR(VLOOKUP($B$374,$4:$126,MATCH($P378&amp;"/"&amp;N$324,$2:$2,0),FALSE),IFERROR(VLOOKUP($B$374,$4:$126,MATCH($P377&amp;"/"&amp;N$324,$2:$2,0),FALSE),IFERROR(VLOOKUP($B$374,$4:$126,MATCH($P376&amp;"/"&amp;N$324,$2:$2,0),FALSE),IFERROR(VLOOKUP($B$374,$4:$126,MATCH($P375&amp;"/"&amp;N$324,$2:$2,0),FALSE),""))))</f>
        <v>216362594</v>
      </c>
      <c r="O378" s="22">
        <f>RATE(M$324-B$324,,-B378,M378)</f>
        <v>0.13120738735866685</v>
      </c>
      <c r="P378" s="25" t="s">
        <v>966</v>
      </c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</row>
    <row r="379" spans="1:71" ht="16.5" customHeight="1" x14ac:dyDescent="0.25">
      <c r="A379" s="11"/>
      <c r="B379" s="194" t="s">
        <v>816</v>
      </c>
      <c r="C379" s="18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4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</row>
    <row r="380" spans="1:71" ht="16.5" customHeight="1" x14ac:dyDescent="0.25">
      <c r="A380" s="11"/>
      <c r="B380" s="195" t="s">
        <v>1093</v>
      </c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4"/>
      <c r="O380" s="22"/>
      <c r="P380" s="15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</row>
    <row r="381" spans="1:71" ht="16.5" customHeight="1" x14ac:dyDescent="0.25">
      <c r="A381" s="11"/>
      <c r="B381" s="24">
        <f t="shared" ref="B381:N381" si="56">IFERROR(VLOOKUP($B$380,$4:$126,MATCH($P381&amp;"/"&amp;B$324,$2:$2,0),FALSE),"")</f>
        <v>63260</v>
      </c>
      <c r="C381" s="24">
        <f t="shared" si="56"/>
        <v>31751</v>
      </c>
      <c r="D381" s="24">
        <f t="shared" si="56"/>
        <v>11204</v>
      </c>
      <c r="E381" s="24">
        <f t="shared" si="56"/>
        <v>42479</v>
      </c>
      <c r="F381" s="24">
        <f t="shared" si="56"/>
        <v>6993</v>
      </c>
      <c r="G381" s="24">
        <f t="shared" si="56"/>
        <v>23673</v>
      </c>
      <c r="H381" s="24">
        <f t="shared" si="56"/>
        <v>482747</v>
      </c>
      <c r="I381" s="24">
        <f t="shared" si="56"/>
        <v>626017</v>
      </c>
      <c r="J381" s="24">
        <f t="shared" si="56"/>
        <v>674025</v>
      </c>
      <c r="K381" s="24">
        <f t="shared" si="56"/>
        <v>860644</v>
      </c>
      <c r="L381" s="24">
        <f t="shared" si="56"/>
        <v>873116</v>
      </c>
      <c r="M381" s="24">
        <f t="shared" si="56"/>
        <v>1802554</v>
      </c>
      <c r="N381" s="24">
        <f t="shared" si="56"/>
        <v>1429933</v>
      </c>
      <c r="O381" s="22"/>
      <c r="P381" s="25" t="s">
        <v>963</v>
      </c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</row>
    <row r="382" spans="1:71" ht="16.5" customHeight="1" x14ac:dyDescent="0.25">
      <c r="A382" s="11"/>
      <c r="B382" s="24">
        <f t="shared" ref="B382:N382" si="57">IFERROR(VLOOKUP($B$380,$4:$126,MATCH($P382&amp;"/"&amp;B$324,$2:$2,0),FALSE),"")</f>
        <v>67494</v>
      </c>
      <c r="C382" s="24">
        <f t="shared" si="57"/>
        <v>16778</v>
      </c>
      <c r="D382" s="24">
        <f t="shared" si="57"/>
        <v>24290</v>
      </c>
      <c r="E382" s="24">
        <f t="shared" si="57"/>
        <v>14183</v>
      </c>
      <c r="F382" s="24">
        <f t="shared" si="57"/>
        <v>11444</v>
      </c>
      <c r="G382" s="24">
        <f t="shared" si="57"/>
        <v>14573</v>
      </c>
      <c r="H382" s="24">
        <f t="shared" si="57"/>
        <v>645956</v>
      </c>
      <c r="I382" s="24">
        <f t="shared" si="57"/>
        <v>639568</v>
      </c>
      <c r="J382" s="24">
        <f t="shared" si="57"/>
        <v>666247</v>
      </c>
      <c r="K382" s="24">
        <f t="shared" si="57"/>
        <v>862799</v>
      </c>
      <c r="L382" s="24">
        <f t="shared" si="57"/>
        <v>905740</v>
      </c>
      <c r="M382" s="24">
        <f t="shared" si="57"/>
        <v>1429585</v>
      </c>
      <c r="N382" s="24">
        <f t="shared" si="57"/>
        <v>1032782</v>
      </c>
      <c r="O382" s="22"/>
      <c r="P382" s="25" t="s">
        <v>964</v>
      </c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</row>
    <row r="383" spans="1:71" ht="16.5" customHeight="1" x14ac:dyDescent="0.25">
      <c r="A383" s="11"/>
      <c r="B383" s="24">
        <f t="shared" ref="B383:N383" si="58">IFERROR(VLOOKUP($B$380,$4:$126,MATCH($P383&amp;"/"&amp;B$324,$2:$2,0),FALSE),"")</f>
        <v>83945</v>
      </c>
      <c r="C383" s="24">
        <f t="shared" si="58"/>
        <v>11396</v>
      </c>
      <c r="D383" s="24">
        <f t="shared" si="58"/>
        <v>8990</v>
      </c>
      <c r="E383" s="24">
        <f t="shared" si="58"/>
        <v>11925</v>
      </c>
      <c r="F383" s="24">
        <f t="shared" si="58"/>
        <v>14001</v>
      </c>
      <c r="G383" s="24">
        <f t="shared" si="58"/>
        <v>15688</v>
      </c>
      <c r="H383" s="24">
        <f t="shared" si="58"/>
        <v>637502</v>
      </c>
      <c r="I383" s="24">
        <f t="shared" si="58"/>
        <v>636788</v>
      </c>
      <c r="J383" s="24">
        <f t="shared" si="58"/>
        <v>722997</v>
      </c>
      <c r="K383" s="24">
        <f t="shared" si="58"/>
        <v>892075</v>
      </c>
      <c r="L383" s="24">
        <f t="shared" si="58"/>
        <v>1963894</v>
      </c>
      <c r="M383" s="24">
        <f t="shared" si="58"/>
        <v>1482430</v>
      </c>
      <c r="N383" s="24" t="str">
        <f t="shared" si="58"/>
        <v/>
      </c>
      <c r="O383" s="22"/>
      <c r="P383" s="25" t="s">
        <v>965</v>
      </c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</row>
    <row r="384" spans="1:71" ht="16.5" customHeight="1" x14ac:dyDescent="0.25">
      <c r="A384" s="11"/>
      <c r="B384" s="24">
        <f t="shared" ref="B384:M384" si="59">IFERROR(VLOOKUP($B$380,$4:$126,MATCH($P384&amp;"/"&amp;B$324,$2:$2,0),FALSE),"")</f>
        <v>53325</v>
      </c>
      <c r="C384" s="24">
        <f t="shared" si="59"/>
        <v>6936</v>
      </c>
      <c r="D384" s="24">
        <f t="shared" si="59"/>
        <v>5989</v>
      </c>
      <c r="E384" s="24">
        <f t="shared" si="59"/>
        <v>6212.32</v>
      </c>
      <c r="F384" s="24">
        <f t="shared" si="59"/>
        <v>16218.934999999999</v>
      </c>
      <c r="G384" s="24">
        <f t="shared" si="59"/>
        <v>598412.05299999996</v>
      </c>
      <c r="H384" s="24">
        <f t="shared" si="59"/>
        <v>828393.32</v>
      </c>
      <c r="I384" s="24">
        <f t="shared" si="59"/>
        <v>904079.29399999999</v>
      </c>
      <c r="J384" s="24">
        <f t="shared" si="59"/>
        <v>825232.06400000001</v>
      </c>
      <c r="K384" s="24">
        <f t="shared" si="59"/>
        <v>1105875.71</v>
      </c>
      <c r="L384" s="24">
        <f t="shared" si="59"/>
        <v>2123681.4900000002</v>
      </c>
      <c r="M384" s="24">
        <f t="shared" si="59"/>
        <v>1694324.7579999999</v>
      </c>
      <c r="N384" s="24">
        <f>IFERROR(VLOOKUP($B$380,$4:$126,MATCH($P384&amp;"/"&amp;N$324,$2:$2,0),FALSE),IFERROR(VLOOKUP($B$380,$4:$126,MATCH($P383&amp;"/"&amp;N$324,$2:$2,0),FALSE),IFERROR(VLOOKUP($B$380,$4:$126,MATCH($P382&amp;"/"&amp;N$324,$2:$2,0),FALSE),IFERROR(VLOOKUP($B$380,$4:$126,MATCH($P381&amp;"/"&amp;N$324,$2:$2,0),FALSE),""))))</f>
        <v>1032782</v>
      </c>
      <c r="O384" s="22">
        <f t="shared" ref="O384:O385" si="60">RATE(M$324-B$324,,-B384,M384)</f>
        <v>0.36946657169649738</v>
      </c>
      <c r="P384" s="25" t="s">
        <v>966</v>
      </c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</row>
    <row r="385" spans="1:71" ht="16.5" customHeight="1" x14ac:dyDescent="0.25">
      <c r="A385" s="21"/>
      <c r="B385" s="26">
        <f t="shared" ref="B385:N385" si="61">+B384/B$378</f>
        <v>1.2179167719187335E-3</v>
      </c>
      <c r="C385" s="26">
        <f t="shared" si="61"/>
        <v>1.3627937271406382E-4</v>
      </c>
      <c r="D385" s="26">
        <f t="shared" si="61"/>
        <v>1.1125236597038859E-4</v>
      </c>
      <c r="E385" s="26">
        <f t="shared" si="61"/>
        <v>9.6977848555152986E-5</v>
      </c>
      <c r="F385" s="26">
        <f t="shared" si="61"/>
        <v>2.3076342803520614E-4</v>
      </c>
      <c r="G385" s="26">
        <f t="shared" si="61"/>
        <v>7.7175846390800202E-3</v>
      </c>
      <c r="H385" s="26">
        <f t="shared" si="61"/>
        <v>9.304111566677549E-3</v>
      </c>
      <c r="I385" s="26">
        <f t="shared" si="61"/>
        <v>8.7736670523652048E-3</v>
      </c>
      <c r="J385" s="26">
        <f t="shared" si="61"/>
        <v>7.8948914180206539E-3</v>
      </c>
      <c r="K385" s="26">
        <f t="shared" si="61"/>
        <v>9.1717904872947419E-3</v>
      </c>
      <c r="L385" s="26">
        <f t="shared" si="61"/>
        <v>1.3132830594207232E-2</v>
      </c>
      <c r="M385" s="26">
        <f t="shared" si="61"/>
        <v>9.970543787235284E-3</v>
      </c>
      <c r="N385" s="26">
        <f t="shared" si="61"/>
        <v>4.7733851813590291E-3</v>
      </c>
      <c r="O385" s="22">
        <f t="shared" si="60"/>
        <v>0.21062378746850124</v>
      </c>
      <c r="P385" s="27" t="s">
        <v>967</v>
      </c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</row>
    <row r="386" spans="1:71" ht="16.5" customHeight="1" x14ac:dyDescent="0.25">
      <c r="A386" s="21"/>
      <c r="B386" s="195" t="s">
        <v>1110</v>
      </c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4"/>
      <c r="O386" s="22"/>
      <c r="P386" s="15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</row>
    <row r="387" spans="1:71" ht="16.5" customHeight="1" x14ac:dyDescent="0.25">
      <c r="A387" s="11"/>
      <c r="B387" s="24">
        <f t="shared" ref="B387:N387" si="62">IFERROR(VLOOKUP($B$386,$4:$126,MATCH($P387&amp;"/"&amp;B$324,$2:$2,0),FALSE),"")</f>
        <v>4628981</v>
      </c>
      <c r="C387" s="24">
        <f t="shared" si="62"/>
        <v>8293426</v>
      </c>
      <c r="D387" s="24">
        <f t="shared" si="62"/>
        <v>6454184</v>
      </c>
      <c r="E387" s="24">
        <f t="shared" si="62"/>
        <v>9360710</v>
      </c>
      <c r="F387" s="24">
        <f t="shared" si="62"/>
        <v>14330005</v>
      </c>
      <c r="G387" s="24">
        <f t="shared" si="62"/>
        <v>14206230</v>
      </c>
      <c r="H387" s="24">
        <f t="shared" si="62"/>
        <v>15703051</v>
      </c>
      <c r="I387" s="24">
        <f t="shared" si="62"/>
        <v>13632192</v>
      </c>
      <c r="J387" s="24">
        <f t="shared" si="62"/>
        <v>16706854</v>
      </c>
      <c r="K387" s="24">
        <f t="shared" si="62"/>
        <v>13063186</v>
      </c>
      <c r="L387" s="24">
        <f t="shared" si="62"/>
        <v>13277831</v>
      </c>
      <c r="M387" s="24">
        <f t="shared" si="62"/>
        <v>23346754</v>
      </c>
      <c r="N387" s="24">
        <f t="shared" si="62"/>
        <v>30031246</v>
      </c>
      <c r="O387" s="22"/>
      <c r="P387" s="25" t="s">
        <v>963</v>
      </c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</row>
    <row r="388" spans="1:71" ht="16.5" customHeight="1" x14ac:dyDescent="0.25">
      <c r="A388" s="11"/>
      <c r="B388" s="24">
        <f t="shared" ref="B388:N388" si="63">IFERROR(VLOOKUP($B$386,$4:$126,MATCH($P388&amp;"/"&amp;B$324,$2:$2,0),FALSE),"")</f>
        <v>6829508</v>
      </c>
      <c r="C388" s="24">
        <f t="shared" si="63"/>
        <v>7403951</v>
      </c>
      <c r="D388" s="24">
        <f t="shared" si="63"/>
        <v>6999141</v>
      </c>
      <c r="E388" s="24">
        <f t="shared" si="63"/>
        <v>13212501</v>
      </c>
      <c r="F388" s="24">
        <f t="shared" si="63"/>
        <v>13906500</v>
      </c>
      <c r="G388" s="24">
        <f t="shared" si="63"/>
        <v>11921002</v>
      </c>
      <c r="H388" s="24">
        <f t="shared" si="63"/>
        <v>12590412</v>
      </c>
      <c r="I388" s="24">
        <f t="shared" si="63"/>
        <v>21225622</v>
      </c>
      <c r="J388" s="24">
        <f t="shared" si="63"/>
        <v>16229127</v>
      </c>
      <c r="K388" s="24">
        <f t="shared" si="63"/>
        <v>18345751</v>
      </c>
      <c r="L388" s="24">
        <f t="shared" si="63"/>
        <v>16807244</v>
      </c>
      <c r="M388" s="24">
        <f t="shared" si="63"/>
        <v>24946182</v>
      </c>
      <c r="N388" s="24">
        <f t="shared" si="63"/>
        <v>30616274</v>
      </c>
      <c r="O388" s="22"/>
      <c r="P388" s="25" t="s">
        <v>964</v>
      </c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</row>
    <row r="389" spans="1:71" ht="16.5" customHeight="1" x14ac:dyDescent="0.25">
      <c r="A389" s="11"/>
      <c r="B389" s="24">
        <f t="shared" ref="B389:N389" si="64">IFERROR(VLOOKUP($B$386,$4:$126,MATCH($P389&amp;"/"&amp;B$324,$2:$2,0),FALSE),"")</f>
        <v>7469706</v>
      </c>
      <c r="C389" s="24">
        <f t="shared" si="64"/>
        <v>5744176</v>
      </c>
      <c r="D389" s="24">
        <f t="shared" si="64"/>
        <v>8232100</v>
      </c>
      <c r="E389" s="24">
        <f t="shared" si="64"/>
        <v>18104408</v>
      </c>
      <c r="F389" s="24">
        <f t="shared" si="64"/>
        <v>12285272</v>
      </c>
      <c r="G389" s="24">
        <f t="shared" si="64"/>
        <v>13781670</v>
      </c>
      <c r="H389" s="24">
        <f t="shared" si="64"/>
        <v>12703254</v>
      </c>
      <c r="I389" s="24">
        <f t="shared" si="64"/>
        <v>17152274</v>
      </c>
      <c r="J389" s="24">
        <f t="shared" si="64"/>
        <v>14945055</v>
      </c>
      <c r="K389" s="24">
        <f t="shared" si="64"/>
        <v>17749850</v>
      </c>
      <c r="L389" s="24">
        <f t="shared" si="64"/>
        <v>24740789</v>
      </c>
      <c r="M389" s="24">
        <f t="shared" si="64"/>
        <v>21940202</v>
      </c>
      <c r="N389" s="24" t="str">
        <f t="shared" si="64"/>
        <v/>
      </c>
      <c r="O389" s="22"/>
      <c r="P389" s="25" t="s">
        <v>965</v>
      </c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</row>
    <row r="390" spans="1:71" ht="16.5" customHeight="1" x14ac:dyDescent="0.25">
      <c r="A390" s="11"/>
      <c r="B390" s="24">
        <f t="shared" ref="B390:M390" si="65">IFERROR(VLOOKUP($B$386,$4:$126,MATCH($P390&amp;"/"&amp;B$324,$2:$2,0),FALSE),"")</f>
        <v>8350826</v>
      </c>
      <c r="C390" s="24">
        <f t="shared" si="65"/>
        <v>6582813</v>
      </c>
      <c r="D390" s="24">
        <f t="shared" si="65"/>
        <v>10153294</v>
      </c>
      <c r="E390" s="24">
        <f t="shared" si="65"/>
        <v>15355490.060000001</v>
      </c>
      <c r="F390" s="24">
        <f t="shared" si="65"/>
        <v>14491661.132999999</v>
      </c>
      <c r="G390" s="24">
        <f t="shared" si="65"/>
        <v>15458231.937000001</v>
      </c>
      <c r="H390" s="24">
        <f t="shared" si="65"/>
        <v>14126491.380000001</v>
      </c>
      <c r="I390" s="24">
        <f t="shared" si="65"/>
        <v>15529897.641000001</v>
      </c>
      <c r="J390" s="24">
        <f t="shared" si="65"/>
        <v>14878403.465</v>
      </c>
      <c r="K390" s="24">
        <f t="shared" si="65"/>
        <v>14353979.039999999</v>
      </c>
      <c r="L390" s="24">
        <f t="shared" si="65"/>
        <v>24613354.140000001</v>
      </c>
      <c r="M390" s="24">
        <f t="shared" si="65"/>
        <v>21074977.197000001</v>
      </c>
      <c r="N390" s="24">
        <f>IFERROR(VLOOKUP($B$386,$4:$126,MATCH($P390&amp;"/"&amp;N$324,$2:$2,0),FALSE),IFERROR(VLOOKUP($B$386,$4:$126,MATCH($P389&amp;"/"&amp;N$324,$2:$2,0),FALSE),IFERROR(VLOOKUP($B$386,$4:$126,MATCH($P388&amp;"/"&amp;N$324,$2:$2,0),FALSE),IFERROR(VLOOKUP($B$386,$4:$126,MATCH($P387&amp;"/"&amp;N$324,$2:$2,0),FALSE),""))))</f>
        <v>30616274</v>
      </c>
      <c r="O390" s="22">
        <f t="shared" ref="O390:O391" si="66">RATE(M$324-B$324,,-B390,M390)</f>
        <v>8.7799562674278367E-2</v>
      </c>
      <c r="P390" s="25" t="s">
        <v>966</v>
      </c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</row>
    <row r="391" spans="1:71" ht="16.5" customHeight="1" x14ac:dyDescent="0.25">
      <c r="A391" s="11"/>
      <c r="B391" s="26">
        <f t="shared" ref="B391:N391" si="67">+B390/B$378</f>
        <v>0.19072875845804085</v>
      </c>
      <c r="C391" s="26">
        <f t="shared" si="67"/>
        <v>0.12933991152450761</v>
      </c>
      <c r="D391" s="26">
        <f t="shared" si="67"/>
        <v>0.18860877941107876</v>
      </c>
      <c r="E391" s="26">
        <f t="shared" si="67"/>
        <v>0.23970793351418426</v>
      </c>
      <c r="F391" s="26">
        <f t="shared" si="67"/>
        <v>0.20618773063555895</v>
      </c>
      <c r="G391" s="26">
        <f t="shared" si="67"/>
        <v>0.19936131424199005</v>
      </c>
      <c r="H391" s="26">
        <f t="shared" si="67"/>
        <v>0.15866189245131612</v>
      </c>
      <c r="I391" s="26">
        <f t="shared" si="67"/>
        <v>0.15071039914718568</v>
      </c>
      <c r="J391" s="26">
        <f t="shared" si="67"/>
        <v>0.14233981561540154</v>
      </c>
      <c r="K391" s="26">
        <f t="shared" si="67"/>
        <v>0.11904745463113581</v>
      </c>
      <c r="L391" s="26">
        <f t="shared" si="67"/>
        <v>0.15220879957655478</v>
      </c>
      <c r="M391" s="26">
        <f t="shared" si="67"/>
        <v>0.12401930737629795</v>
      </c>
      <c r="N391" s="26">
        <f t="shared" si="67"/>
        <v>0.14150446911354742</v>
      </c>
      <c r="O391" s="22">
        <f t="shared" si="66"/>
        <v>-3.8373003190638931E-2</v>
      </c>
      <c r="P391" s="27" t="s">
        <v>967</v>
      </c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</row>
    <row r="392" spans="1:71" ht="16.5" customHeight="1" x14ac:dyDescent="0.25">
      <c r="A392" s="11"/>
      <c r="B392" s="195" t="s">
        <v>1130</v>
      </c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4"/>
      <c r="O392" s="22"/>
      <c r="P392" s="15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</row>
    <row r="393" spans="1:71" ht="16.5" customHeight="1" x14ac:dyDescent="0.25">
      <c r="A393" s="11"/>
      <c r="B393" s="24">
        <f t="shared" ref="B393:N393" si="68">IFERROR(VLOOKUP($B$392,$4:$126,MATCH($P393&amp;"/"&amp;B$324,$2:$2,0),FALSE),"")</f>
        <v>1973193</v>
      </c>
      <c r="C393" s="24">
        <f t="shared" si="68"/>
        <v>4643531</v>
      </c>
      <c r="D393" s="24">
        <f t="shared" si="68"/>
        <v>2565925</v>
      </c>
      <c r="E393" s="24">
        <f t="shared" si="68"/>
        <v>3973395</v>
      </c>
      <c r="F393" s="24">
        <f t="shared" si="68"/>
        <v>6803634</v>
      </c>
      <c r="G393" s="24">
        <f t="shared" si="68"/>
        <v>7315362</v>
      </c>
      <c r="H393" s="24">
        <f t="shared" si="68"/>
        <v>6753908</v>
      </c>
      <c r="I393" s="24">
        <f t="shared" si="68"/>
        <v>4878999</v>
      </c>
      <c r="J393" s="24">
        <f t="shared" si="68"/>
        <v>7108007</v>
      </c>
      <c r="K393" s="24">
        <f t="shared" si="68"/>
        <v>2436057</v>
      </c>
      <c r="L393" s="24">
        <f t="shared" si="68"/>
        <v>2247750</v>
      </c>
      <c r="M393" s="24">
        <f t="shared" si="68"/>
        <v>10254176</v>
      </c>
      <c r="N393" s="24">
        <f t="shared" si="68"/>
        <v>18455622</v>
      </c>
      <c r="O393" s="22"/>
      <c r="P393" s="25" t="s">
        <v>963</v>
      </c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</row>
    <row r="394" spans="1:71" ht="16.5" customHeight="1" x14ac:dyDescent="0.25">
      <c r="A394" s="11"/>
      <c r="B394" s="24">
        <f t="shared" ref="B394:N394" si="69">IFERROR(VLOOKUP($B$392,$4:$126,MATCH($P394&amp;"/"&amp;B$324,$2:$2,0),FALSE),"")</f>
        <v>4223185</v>
      </c>
      <c r="C394" s="24">
        <f t="shared" si="69"/>
        <v>2752157</v>
      </c>
      <c r="D394" s="24">
        <f t="shared" si="69"/>
        <v>2835848</v>
      </c>
      <c r="E394" s="24">
        <f t="shared" si="69"/>
        <v>7610839</v>
      </c>
      <c r="F394" s="24">
        <f t="shared" si="69"/>
        <v>6960377</v>
      </c>
      <c r="G394" s="24">
        <f t="shared" si="69"/>
        <v>5397028</v>
      </c>
      <c r="H394" s="24">
        <f t="shared" si="69"/>
        <v>4106194</v>
      </c>
      <c r="I394" s="24">
        <f t="shared" si="69"/>
        <v>12172388</v>
      </c>
      <c r="J394" s="24">
        <f t="shared" si="69"/>
        <v>6750312</v>
      </c>
      <c r="K394" s="24">
        <f t="shared" si="69"/>
        <v>7434775</v>
      </c>
      <c r="L394" s="24">
        <f t="shared" si="69"/>
        <v>5648055</v>
      </c>
      <c r="M394" s="24">
        <f t="shared" si="69"/>
        <v>12214884</v>
      </c>
      <c r="N394" s="24">
        <f t="shared" si="69"/>
        <v>19650103</v>
      </c>
      <c r="O394" s="22"/>
      <c r="P394" s="25" t="s">
        <v>964</v>
      </c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</row>
    <row r="395" spans="1:71" ht="16.5" customHeight="1" x14ac:dyDescent="0.25">
      <c r="A395" s="11"/>
      <c r="B395" s="24">
        <f t="shared" ref="B395:N395" si="70">IFERROR(VLOOKUP($B$392,$4:$126,MATCH($P395&amp;"/"&amp;B$324,$2:$2,0),FALSE),"")</f>
        <v>4873208</v>
      </c>
      <c r="C395" s="24">
        <f t="shared" si="70"/>
        <v>2092190</v>
      </c>
      <c r="D395" s="24">
        <f t="shared" si="70"/>
        <v>4484900</v>
      </c>
      <c r="E395" s="24">
        <f t="shared" si="70"/>
        <v>11410518</v>
      </c>
      <c r="F395" s="24">
        <f t="shared" si="70"/>
        <v>5765670</v>
      </c>
      <c r="G395" s="24">
        <f t="shared" si="70"/>
        <v>5681548</v>
      </c>
      <c r="H395" s="24">
        <f t="shared" si="70"/>
        <v>4027752</v>
      </c>
      <c r="I395" s="24">
        <f t="shared" si="70"/>
        <v>7639178</v>
      </c>
      <c r="J395" s="24">
        <f t="shared" si="70"/>
        <v>6051186</v>
      </c>
      <c r="K395" s="24">
        <f t="shared" si="70"/>
        <v>8152751</v>
      </c>
      <c r="L395" s="24">
        <f t="shared" si="70"/>
        <v>12097503</v>
      </c>
      <c r="M395" s="24">
        <f t="shared" si="70"/>
        <v>9773956</v>
      </c>
      <c r="N395" s="24" t="str">
        <f t="shared" si="70"/>
        <v/>
      </c>
      <c r="O395" s="22"/>
      <c r="P395" s="25" t="s">
        <v>965</v>
      </c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</row>
    <row r="396" spans="1:71" ht="16.5" customHeight="1" x14ac:dyDescent="0.25">
      <c r="A396" s="11"/>
      <c r="B396" s="24">
        <f t="shared" ref="B396:M396" si="71">IFERROR(VLOOKUP($B$392,$4:$126,MATCH($P396&amp;"/"&amp;B$324,$2:$2,0),FALSE),"")</f>
        <v>4773849</v>
      </c>
      <c r="C396" s="24">
        <f t="shared" si="71"/>
        <v>2203744</v>
      </c>
      <c r="D396" s="24">
        <f t="shared" si="71"/>
        <v>4507373</v>
      </c>
      <c r="E396" s="24">
        <f t="shared" si="71"/>
        <v>7409904.3700000001</v>
      </c>
      <c r="F396" s="24">
        <f t="shared" si="71"/>
        <v>6844303.1509999996</v>
      </c>
      <c r="G396" s="24">
        <f t="shared" si="71"/>
        <v>6057726.9620000003</v>
      </c>
      <c r="H396" s="24">
        <f t="shared" si="71"/>
        <v>4683109.0599999996</v>
      </c>
      <c r="I396" s="24">
        <f t="shared" si="71"/>
        <v>5168982</v>
      </c>
      <c r="J396" s="24">
        <f t="shared" si="71"/>
        <v>4707620.46</v>
      </c>
      <c r="K396" s="24">
        <f t="shared" si="71"/>
        <v>2288306.23</v>
      </c>
      <c r="L396" s="24">
        <f t="shared" si="71"/>
        <v>10966060.57</v>
      </c>
      <c r="M396" s="24">
        <f t="shared" si="71"/>
        <v>8864964.5030000005</v>
      </c>
      <c r="N396" s="24">
        <f>IFERROR(VLOOKUP($B$392,$4:$126,MATCH($P396&amp;"/"&amp;N$324,$2:$2,0),FALSE),IFERROR(VLOOKUP($B$392,$4:$126,MATCH($P395&amp;"/"&amp;N$324,$2:$2,0),FALSE),IFERROR(VLOOKUP($B$392,$4:$126,MATCH($P394&amp;"/"&amp;N$324,$2:$2,0),FALSE),IFERROR(VLOOKUP($B$392,$4:$126,MATCH($P393&amp;"/"&amp;N$324,$2:$2,0),FALSE),""))))</f>
        <v>19650103</v>
      </c>
      <c r="O396" s="22">
        <f t="shared" ref="O396:O397" si="72">RATE(M$324-B$324,,-B396,M396)</f>
        <v>5.7881738540881876E-2</v>
      </c>
      <c r="P396" s="25" t="s">
        <v>966</v>
      </c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</row>
    <row r="397" spans="1:71" ht="16.5" customHeight="1" x14ac:dyDescent="0.25">
      <c r="A397" s="11"/>
      <c r="B397" s="26">
        <f t="shared" ref="B397:N397" si="73">+B396/B$378</f>
        <v>0.1090323631262536</v>
      </c>
      <c r="C397" s="26">
        <f t="shared" si="73"/>
        <v>4.3299430499190009E-2</v>
      </c>
      <c r="D397" s="26">
        <f t="shared" si="73"/>
        <v>8.3729489156962489E-2</v>
      </c>
      <c r="E397" s="26">
        <f t="shared" si="73"/>
        <v>0.11567282171588494</v>
      </c>
      <c r="F397" s="26">
        <f t="shared" si="73"/>
        <v>9.7380922831056607E-2</v>
      </c>
      <c r="G397" s="26">
        <f t="shared" si="73"/>
        <v>7.8125131864067054E-2</v>
      </c>
      <c r="H397" s="26">
        <f t="shared" si="73"/>
        <v>5.2598407207289428E-2</v>
      </c>
      <c r="I397" s="26">
        <f t="shared" si="73"/>
        <v>5.0162554732360455E-2</v>
      </c>
      <c r="J397" s="26">
        <f t="shared" si="73"/>
        <v>4.5037213155295477E-2</v>
      </c>
      <c r="K397" s="26">
        <f t="shared" si="73"/>
        <v>1.8978502848508442E-2</v>
      </c>
      <c r="L397" s="26">
        <f t="shared" si="73"/>
        <v>6.7814037288438003E-2</v>
      </c>
      <c r="M397" s="26">
        <f t="shared" si="73"/>
        <v>5.2167399627555927E-2</v>
      </c>
      <c r="N397" s="26">
        <f t="shared" si="73"/>
        <v>9.0820241321381084E-2</v>
      </c>
      <c r="O397" s="22">
        <f t="shared" si="72"/>
        <v>-6.482069480540778E-2</v>
      </c>
      <c r="P397" s="27" t="s">
        <v>967</v>
      </c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</row>
    <row r="398" spans="1:71" ht="16.5" customHeight="1" x14ac:dyDescent="0.25">
      <c r="A398" s="11"/>
      <c r="B398" s="195" t="s">
        <v>1131</v>
      </c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4"/>
      <c r="O398" s="22"/>
      <c r="P398" s="15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</row>
    <row r="399" spans="1:71" ht="16.5" customHeight="1" x14ac:dyDescent="0.25">
      <c r="A399" s="11"/>
      <c r="B399" s="24">
        <f t="shared" ref="B399:N399" si="74">IFERROR(VLOOKUP($B$398,$4:$126,MATCH($P399&amp;"/"&amp;B$324,$2:$2,0),FALSE),"")</f>
        <v>9819971</v>
      </c>
      <c r="C399" s="24">
        <f t="shared" si="74"/>
        <v>12618405</v>
      </c>
      <c r="D399" s="24">
        <f t="shared" si="74"/>
        <v>15401473</v>
      </c>
      <c r="E399" s="24">
        <f t="shared" si="74"/>
        <v>16731786</v>
      </c>
      <c r="F399" s="24">
        <f t="shared" si="74"/>
        <v>19692880</v>
      </c>
      <c r="G399" s="24">
        <f t="shared" si="74"/>
        <v>18377248</v>
      </c>
      <c r="H399" s="24">
        <f t="shared" si="74"/>
        <v>13037556</v>
      </c>
      <c r="I399" s="24">
        <f t="shared" si="74"/>
        <v>10333754</v>
      </c>
      <c r="J399" s="24">
        <f t="shared" si="74"/>
        <v>14459067</v>
      </c>
      <c r="K399" s="24">
        <f t="shared" si="74"/>
        <v>12523010</v>
      </c>
      <c r="L399" s="24">
        <f t="shared" si="74"/>
        <v>7171800</v>
      </c>
      <c r="M399" s="24">
        <f t="shared" si="74"/>
        <v>19652136</v>
      </c>
      <c r="N399" s="24">
        <f t="shared" si="74"/>
        <v>70664662</v>
      </c>
      <c r="O399" s="22"/>
      <c r="P399" s="25" t="s">
        <v>963</v>
      </c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</row>
    <row r="400" spans="1:71" ht="16.5" customHeight="1" x14ac:dyDescent="0.25">
      <c r="A400" s="11"/>
      <c r="B400" s="24">
        <f t="shared" ref="B400:N400" si="75">IFERROR(VLOOKUP($B$398,$4:$126,MATCH($P400&amp;"/"&amp;B$324,$2:$2,0),FALSE),"")</f>
        <v>8084896</v>
      </c>
      <c r="C400" s="24">
        <f t="shared" si="75"/>
        <v>17132038</v>
      </c>
      <c r="D400" s="24">
        <f t="shared" si="75"/>
        <v>15822640</v>
      </c>
      <c r="E400" s="24">
        <f t="shared" si="75"/>
        <v>14261015</v>
      </c>
      <c r="F400" s="24">
        <f t="shared" si="75"/>
        <v>20132518</v>
      </c>
      <c r="G400" s="24">
        <f t="shared" si="75"/>
        <v>16235998</v>
      </c>
      <c r="H400" s="24">
        <f t="shared" si="75"/>
        <v>12212451</v>
      </c>
      <c r="I400" s="24">
        <f t="shared" si="75"/>
        <v>11177569</v>
      </c>
      <c r="J400" s="24">
        <f t="shared" si="75"/>
        <v>13910567</v>
      </c>
      <c r="K400" s="24">
        <f t="shared" si="75"/>
        <v>11889830</v>
      </c>
      <c r="L400" s="24">
        <f t="shared" si="75"/>
        <v>7088400</v>
      </c>
      <c r="M400" s="24">
        <f t="shared" si="75"/>
        <v>25452421</v>
      </c>
      <c r="N400" s="24">
        <f t="shared" si="75"/>
        <v>70443081</v>
      </c>
      <c r="O400" s="22"/>
      <c r="P400" s="25" t="s">
        <v>964</v>
      </c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</row>
    <row r="401" spans="1:71" ht="16.5" customHeight="1" x14ac:dyDescent="0.25">
      <c r="A401" s="11"/>
      <c r="B401" s="24">
        <f t="shared" ref="B401:N401" si="76">IFERROR(VLOOKUP($B$398,$4:$126,MATCH($P401&amp;"/"&amp;B$324,$2:$2,0),FALSE),"")</f>
        <v>9379791</v>
      </c>
      <c r="C401" s="24">
        <f t="shared" si="76"/>
        <v>19197478</v>
      </c>
      <c r="D401" s="24">
        <f t="shared" si="76"/>
        <v>14848505</v>
      </c>
      <c r="E401" s="24">
        <f t="shared" si="76"/>
        <v>14599889</v>
      </c>
      <c r="F401" s="24">
        <f t="shared" si="76"/>
        <v>20949778</v>
      </c>
      <c r="G401" s="24">
        <f t="shared" si="76"/>
        <v>14779517</v>
      </c>
      <c r="H401" s="24">
        <f t="shared" si="76"/>
        <v>11510595</v>
      </c>
      <c r="I401" s="24">
        <f t="shared" si="76"/>
        <v>15313173</v>
      </c>
      <c r="J401" s="24">
        <f t="shared" si="76"/>
        <v>13595287</v>
      </c>
      <c r="K401" s="24">
        <f t="shared" si="76"/>
        <v>9828850</v>
      </c>
      <c r="L401" s="24">
        <f t="shared" si="76"/>
        <v>16825562</v>
      </c>
      <c r="M401" s="24">
        <f t="shared" si="76"/>
        <v>27161275</v>
      </c>
      <c r="N401" s="24" t="str">
        <f t="shared" si="76"/>
        <v/>
      </c>
      <c r="O401" s="22"/>
      <c r="P401" s="25" t="s">
        <v>965</v>
      </c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</row>
    <row r="402" spans="1:71" ht="16.5" customHeight="1" x14ac:dyDescent="0.25">
      <c r="A402" s="11"/>
      <c r="B402" s="24">
        <f t="shared" ref="B402:M402" si="77">IFERROR(VLOOKUP($B$398,$4:$126,MATCH($P402&amp;"/"&amp;B$324,$2:$2,0),FALSE),"")</f>
        <v>11836274</v>
      </c>
      <c r="C402" s="24">
        <f t="shared" si="77"/>
        <v>15730371</v>
      </c>
      <c r="D402" s="24">
        <f t="shared" si="77"/>
        <v>15433266</v>
      </c>
      <c r="E402" s="24">
        <f t="shared" si="77"/>
        <v>18484056.449999999</v>
      </c>
      <c r="F402" s="24">
        <f t="shared" si="77"/>
        <v>18943698</v>
      </c>
      <c r="G402" s="24">
        <f t="shared" si="77"/>
        <v>13788036.68</v>
      </c>
      <c r="H402" s="24">
        <f t="shared" si="77"/>
        <v>11339939.68</v>
      </c>
      <c r="I402" s="24">
        <f t="shared" si="77"/>
        <v>17454287.68</v>
      </c>
      <c r="J402" s="24">
        <f t="shared" si="77"/>
        <v>13496667.220000001</v>
      </c>
      <c r="K402" s="24">
        <f t="shared" si="77"/>
        <v>7255200</v>
      </c>
      <c r="L402" s="24">
        <f t="shared" si="77"/>
        <v>19522147.449999999</v>
      </c>
      <c r="M402" s="24">
        <f t="shared" si="77"/>
        <v>25163538.800999999</v>
      </c>
      <c r="N402" s="24">
        <f>IFERROR(VLOOKUP($B$398,$4:$126,MATCH($P402&amp;"/"&amp;N$324,$2:$2,0),FALSE),IFERROR(VLOOKUP($B$398,$4:$126,MATCH($P401&amp;"/"&amp;N$324,$2:$2,0),FALSE),IFERROR(VLOOKUP($B$398,$4:$126,MATCH($P400&amp;"/"&amp;N$324,$2:$2,0),FALSE),IFERROR(VLOOKUP($B$398,$4:$126,MATCH($P399&amp;"/"&amp;N$324,$2:$2,0),FALSE),""))))</f>
        <v>70443081</v>
      </c>
      <c r="O402" s="22">
        <f t="shared" ref="O402:O403" si="78">RATE(M$324-B$324,,-B402,M402)</f>
        <v>7.0971422567483428E-2</v>
      </c>
      <c r="P402" s="25" t="s">
        <v>966</v>
      </c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</row>
    <row r="403" spans="1:71" ht="16.5" customHeight="1" x14ac:dyDescent="0.25">
      <c r="A403" s="11"/>
      <c r="B403" s="26">
        <f t="shared" ref="B403:N403" si="79">+B402/B$378</f>
        <v>0.27033467644867576</v>
      </c>
      <c r="C403" s="26">
        <f t="shared" si="79"/>
        <v>0.30907224516140441</v>
      </c>
      <c r="D403" s="26">
        <f t="shared" si="79"/>
        <v>0.28669015814833115</v>
      </c>
      <c r="E403" s="26">
        <f t="shared" si="79"/>
        <v>0.28854663428364907</v>
      </c>
      <c r="F403" s="26">
        <f t="shared" si="79"/>
        <v>0.26953142670241165</v>
      </c>
      <c r="G403" s="26">
        <f t="shared" si="79"/>
        <v>0.17782118450184339</v>
      </c>
      <c r="H403" s="26">
        <f t="shared" si="79"/>
        <v>0.127364696690352</v>
      </c>
      <c r="I403" s="26">
        <f t="shared" si="79"/>
        <v>0.16938570516638765</v>
      </c>
      <c r="J403" s="26">
        <f t="shared" si="79"/>
        <v>0.12912091865477815</v>
      </c>
      <c r="K403" s="26">
        <f t="shared" si="79"/>
        <v>6.0172380803463724E-2</v>
      </c>
      <c r="L403" s="26">
        <f t="shared" si="79"/>
        <v>0.12072481513976216</v>
      </c>
      <c r="M403" s="26">
        <f t="shared" si="79"/>
        <v>0.14807914732552385</v>
      </c>
      <c r="N403" s="26">
        <f t="shared" si="79"/>
        <v>0.32557883364996076</v>
      </c>
      <c r="O403" s="22">
        <f t="shared" si="78"/>
        <v>-5.3249267520982572E-2</v>
      </c>
      <c r="P403" s="27" t="s">
        <v>967</v>
      </c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</row>
    <row r="404" spans="1:71" ht="16.5" customHeight="1" x14ac:dyDescent="0.25">
      <c r="A404" s="11"/>
      <c r="B404" s="195" t="s">
        <v>1132</v>
      </c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4"/>
      <c r="O404" s="22"/>
      <c r="P404" s="15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</row>
    <row r="405" spans="1:71" ht="16.5" customHeight="1" x14ac:dyDescent="0.25">
      <c r="A405" s="11"/>
      <c r="B405" s="24">
        <f t="shared" ref="B405:N405" si="80">IFERROR(VLOOKUP($B$404,$4:$126,MATCH($P405&amp;"/"&amp;B$324,$2:$2,0),FALSE),"")</f>
        <v>11793164</v>
      </c>
      <c r="C405" s="24">
        <f t="shared" si="80"/>
        <v>17261936</v>
      </c>
      <c r="D405" s="24">
        <f t="shared" si="80"/>
        <v>17967398</v>
      </c>
      <c r="E405" s="24">
        <f t="shared" si="80"/>
        <v>20705181</v>
      </c>
      <c r="F405" s="24">
        <f t="shared" si="80"/>
        <v>26496514</v>
      </c>
      <c r="G405" s="24">
        <f t="shared" si="80"/>
        <v>25692610</v>
      </c>
      <c r="H405" s="24">
        <f t="shared" si="80"/>
        <v>19791464</v>
      </c>
      <c r="I405" s="24">
        <f t="shared" si="80"/>
        <v>15212753</v>
      </c>
      <c r="J405" s="24">
        <f t="shared" si="80"/>
        <v>21567074</v>
      </c>
      <c r="K405" s="24">
        <f t="shared" si="80"/>
        <v>14959067</v>
      </c>
      <c r="L405" s="24">
        <f t="shared" si="80"/>
        <v>9419550</v>
      </c>
      <c r="M405" s="24">
        <f t="shared" si="80"/>
        <v>29906312</v>
      </c>
      <c r="N405" s="24">
        <f t="shared" si="80"/>
        <v>89120284</v>
      </c>
      <c r="O405" s="22"/>
      <c r="P405" s="25" t="s">
        <v>963</v>
      </c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</row>
    <row r="406" spans="1:71" ht="16.5" customHeight="1" x14ac:dyDescent="0.25">
      <c r="A406" s="11"/>
      <c r="B406" s="24">
        <f t="shared" ref="B406:N406" si="81">IFERROR(VLOOKUP($B$404,$4:$126,MATCH($P406&amp;"/"&amp;B$324,$2:$2,0),FALSE),"")</f>
        <v>12308081</v>
      </c>
      <c r="C406" s="24">
        <f t="shared" si="81"/>
        <v>19884195</v>
      </c>
      <c r="D406" s="24">
        <f t="shared" si="81"/>
        <v>18658488</v>
      </c>
      <c r="E406" s="24">
        <f t="shared" si="81"/>
        <v>21871854</v>
      </c>
      <c r="F406" s="24">
        <f t="shared" si="81"/>
        <v>27092895</v>
      </c>
      <c r="G406" s="24">
        <f t="shared" si="81"/>
        <v>21633026</v>
      </c>
      <c r="H406" s="24">
        <f t="shared" si="81"/>
        <v>16318645</v>
      </c>
      <c r="I406" s="24">
        <f t="shared" si="81"/>
        <v>23349957</v>
      </c>
      <c r="J406" s="24">
        <f t="shared" si="81"/>
        <v>20660879</v>
      </c>
      <c r="K406" s="24">
        <f t="shared" si="81"/>
        <v>19324605</v>
      </c>
      <c r="L406" s="24">
        <f t="shared" si="81"/>
        <v>12736455</v>
      </c>
      <c r="M406" s="24">
        <f t="shared" si="81"/>
        <v>37667305</v>
      </c>
      <c r="N406" s="24">
        <f t="shared" si="81"/>
        <v>90093184</v>
      </c>
      <c r="O406" s="22"/>
      <c r="P406" s="25" t="s">
        <v>964</v>
      </c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</row>
    <row r="407" spans="1:71" ht="16.5" customHeight="1" x14ac:dyDescent="0.25">
      <c r="A407" s="11"/>
      <c r="B407" s="24">
        <f t="shared" ref="B407:N407" si="82">IFERROR(VLOOKUP($B$404,$4:$126,MATCH($P407&amp;"/"&amp;B$324,$2:$2,0),FALSE),"")</f>
        <v>14252999</v>
      </c>
      <c r="C407" s="24">
        <f t="shared" si="82"/>
        <v>21289668</v>
      </c>
      <c r="D407" s="24">
        <f t="shared" si="82"/>
        <v>19333405</v>
      </c>
      <c r="E407" s="24">
        <f t="shared" si="82"/>
        <v>26010407</v>
      </c>
      <c r="F407" s="24">
        <f t="shared" si="82"/>
        <v>26715448</v>
      </c>
      <c r="G407" s="24">
        <f t="shared" si="82"/>
        <v>20461065</v>
      </c>
      <c r="H407" s="24">
        <f t="shared" si="82"/>
        <v>15538347</v>
      </c>
      <c r="I407" s="24">
        <f t="shared" si="82"/>
        <v>22952351</v>
      </c>
      <c r="J407" s="24">
        <f t="shared" si="82"/>
        <v>19646473</v>
      </c>
      <c r="K407" s="24">
        <f t="shared" si="82"/>
        <v>17981601</v>
      </c>
      <c r="L407" s="24">
        <f t="shared" si="82"/>
        <v>28923065</v>
      </c>
      <c r="M407" s="24">
        <f t="shared" si="82"/>
        <v>36935231</v>
      </c>
      <c r="N407" s="24" t="str">
        <f t="shared" si="82"/>
        <v/>
      </c>
      <c r="O407" s="22"/>
      <c r="P407" s="25" t="s">
        <v>965</v>
      </c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</row>
    <row r="408" spans="1:71" ht="16.5" customHeight="1" x14ac:dyDescent="0.25">
      <c r="A408" s="11"/>
      <c r="B408" s="24">
        <f t="shared" ref="B408:M408" si="83">IFERROR(VLOOKUP($B$404,$4:$126,MATCH($P408&amp;"/"&amp;B$324,$2:$2,0),FALSE),"")</f>
        <v>16610123</v>
      </c>
      <c r="C408" s="24">
        <f t="shared" si="83"/>
        <v>17934115</v>
      </c>
      <c r="D408" s="24">
        <f t="shared" si="83"/>
        <v>19940639</v>
      </c>
      <c r="E408" s="24">
        <f t="shared" si="83"/>
        <v>25893960.82</v>
      </c>
      <c r="F408" s="24">
        <f t="shared" si="83"/>
        <v>25788001.151000001</v>
      </c>
      <c r="G408" s="24">
        <f t="shared" si="83"/>
        <v>19845763.642000001</v>
      </c>
      <c r="H408" s="24">
        <f t="shared" si="83"/>
        <v>16023048.739999998</v>
      </c>
      <c r="I408" s="24">
        <f t="shared" si="83"/>
        <v>22623269.68</v>
      </c>
      <c r="J408" s="24">
        <f t="shared" si="83"/>
        <v>18204287.68</v>
      </c>
      <c r="K408" s="24">
        <f t="shared" si="83"/>
        <v>9543506.2300000004</v>
      </c>
      <c r="L408" s="24">
        <f t="shared" si="83"/>
        <v>30488208.02</v>
      </c>
      <c r="M408" s="24">
        <f t="shared" si="83"/>
        <v>34028503.303999998</v>
      </c>
      <c r="N408" s="24">
        <f>IFERROR(VLOOKUP($B$404,$4:$126,MATCH($P408&amp;"/"&amp;N$324,$2:$2,0),FALSE),IFERROR(VLOOKUP($B$404,$4:$126,MATCH($P407&amp;"/"&amp;N$324,$2:$2,0),FALSE),IFERROR(VLOOKUP($B$404,$4:$126,MATCH($P406&amp;"/"&amp;N$324,$2:$2,0),FALSE),IFERROR(VLOOKUP($B$404,$4:$126,MATCH($P405&amp;"/"&amp;N$324,$2:$2,0),FALSE),""))))</f>
        <v>90093184</v>
      </c>
      <c r="O408" s="22">
        <f t="shared" ref="O408:O409" si="84">RATE(M$324-B$324,,-B408,M408)</f>
        <v>6.7371136245826052E-2</v>
      </c>
      <c r="P408" s="25" t="s">
        <v>966</v>
      </c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</row>
    <row r="409" spans="1:71" ht="16.5" customHeight="1" x14ac:dyDescent="0.25">
      <c r="A409" s="28"/>
      <c r="B409" s="29">
        <f t="shared" ref="B409:N409" si="85">+B408/B$433</f>
        <v>1.1456109733958824</v>
      </c>
      <c r="C409" s="29">
        <f t="shared" si="85"/>
        <v>0.9604098815014751</v>
      </c>
      <c r="D409" s="29">
        <f t="shared" si="85"/>
        <v>1.0754345136648884</v>
      </c>
      <c r="E409" s="29">
        <f t="shared" si="85"/>
        <v>1.297111562865352</v>
      </c>
      <c r="F409" s="29">
        <f t="shared" si="85"/>
        <v>1.0172207641698976</v>
      </c>
      <c r="G409" s="29">
        <f t="shared" si="85"/>
        <v>0.54855250976013259</v>
      </c>
      <c r="H409" s="29">
        <f t="shared" si="85"/>
        <v>0.39060877500526431</v>
      </c>
      <c r="I409" s="29">
        <f t="shared" si="85"/>
        <v>0.49248905800542064</v>
      </c>
      <c r="J409" s="29">
        <f t="shared" si="85"/>
        <v>0.34983321851779653</v>
      </c>
      <c r="K409" s="29">
        <f t="shared" si="85"/>
        <v>0.15442311099984046</v>
      </c>
      <c r="L409" s="29">
        <f t="shared" si="85"/>
        <v>0.46386816427735494</v>
      </c>
      <c r="M409" s="29">
        <f t="shared" si="85"/>
        <v>0.47177671335524396</v>
      </c>
      <c r="N409" s="29">
        <f t="shared" si="85"/>
        <v>1.4095792206608817</v>
      </c>
      <c r="O409" s="22">
        <f t="shared" si="84"/>
        <v>-7.7486634755591796E-2</v>
      </c>
      <c r="P409" s="27" t="s">
        <v>968</v>
      </c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</row>
    <row r="410" spans="1:71" ht="16.5" customHeight="1" x14ac:dyDescent="0.25">
      <c r="A410" s="21"/>
      <c r="B410" s="195" t="s">
        <v>1122</v>
      </c>
      <c r="C410" s="18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4"/>
      <c r="O410" s="22"/>
      <c r="P410" s="15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</row>
    <row r="411" spans="1:71" ht="16.5" customHeight="1" x14ac:dyDescent="0.25">
      <c r="A411" s="11"/>
      <c r="B411" s="24">
        <f t="shared" ref="B411:N411" si="86">IFERROR(VLOOKUP($B$410,$4:$126,MATCH($P411&amp;"/"&amp;B$324,$2:$2,0),FALSE),"")</f>
        <v>18139085</v>
      </c>
      <c r="C411" s="24">
        <f t="shared" si="86"/>
        <v>22293281</v>
      </c>
      <c r="D411" s="24">
        <f t="shared" si="86"/>
        <v>25123680</v>
      </c>
      <c r="E411" s="24">
        <f t="shared" si="86"/>
        <v>26046322</v>
      </c>
      <c r="F411" s="24">
        <f t="shared" si="86"/>
        <v>29764422</v>
      </c>
      <c r="G411" s="24">
        <f t="shared" si="86"/>
        <v>29406441</v>
      </c>
      <c r="H411" s="24">
        <f t="shared" si="86"/>
        <v>24879424</v>
      </c>
      <c r="I411" s="24">
        <f t="shared" si="86"/>
        <v>32135284</v>
      </c>
      <c r="J411" s="24">
        <f t="shared" si="86"/>
        <v>37651540</v>
      </c>
      <c r="K411" s="24">
        <f t="shared" si="86"/>
        <v>36334994</v>
      </c>
      <c r="L411" s="24">
        <f t="shared" si="86"/>
        <v>42293656</v>
      </c>
      <c r="M411" s="24">
        <f t="shared" si="86"/>
        <v>62685129</v>
      </c>
      <c r="N411" s="24">
        <f t="shared" si="86"/>
        <v>114085699</v>
      </c>
      <c r="O411" s="22"/>
      <c r="P411" s="25" t="s">
        <v>963</v>
      </c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</row>
    <row r="412" spans="1:71" ht="16.5" customHeight="1" x14ac:dyDescent="0.25">
      <c r="A412" s="11"/>
      <c r="B412" s="24">
        <f t="shared" ref="B412:N412" si="87">IFERROR(VLOOKUP($B$410,$4:$126,MATCH($P412&amp;"/"&amp;B$324,$2:$2,0),FALSE),"")</f>
        <v>16458671</v>
      </c>
      <c r="C412" s="24">
        <f t="shared" si="87"/>
        <v>26783606</v>
      </c>
      <c r="D412" s="24">
        <f t="shared" si="87"/>
        <v>25984454</v>
      </c>
      <c r="E412" s="24">
        <f t="shared" si="87"/>
        <v>23666308</v>
      </c>
      <c r="F412" s="24">
        <f t="shared" si="87"/>
        <v>30482792</v>
      </c>
      <c r="G412" s="24">
        <f t="shared" si="87"/>
        <v>27784988</v>
      </c>
      <c r="H412" s="24">
        <f t="shared" si="87"/>
        <v>34504229</v>
      </c>
      <c r="I412" s="24">
        <f t="shared" si="87"/>
        <v>33569685</v>
      </c>
      <c r="J412" s="24">
        <f t="shared" si="87"/>
        <v>36976695</v>
      </c>
      <c r="K412" s="24">
        <f t="shared" si="87"/>
        <v>35622951</v>
      </c>
      <c r="L412" s="24">
        <f t="shared" si="87"/>
        <v>42286206</v>
      </c>
      <c r="M412" s="24">
        <f t="shared" si="87"/>
        <v>69196678</v>
      </c>
      <c r="N412" s="24">
        <f t="shared" si="87"/>
        <v>113504956</v>
      </c>
      <c r="O412" s="22"/>
      <c r="P412" s="25" t="s">
        <v>964</v>
      </c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</row>
    <row r="413" spans="1:71" ht="16.5" customHeight="1" x14ac:dyDescent="0.25">
      <c r="A413" s="11"/>
      <c r="B413" s="24">
        <f t="shared" ref="B413:N413" si="88">IFERROR(VLOOKUP($B$410,$4:$126,MATCH($P413&amp;"/"&amp;B$324,$2:$2,0),FALSE),"")</f>
        <v>17761964</v>
      </c>
      <c r="C413" s="24">
        <f t="shared" si="88"/>
        <v>27622612</v>
      </c>
      <c r="D413" s="24">
        <f t="shared" si="88"/>
        <v>24170087</v>
      </c>
      <c r="E413" s="24">
        <f t="shared" si="88"/>
        <v>24327388</v>
      </c>
      <c r="F413" s="24">
        <f t="shared" si="88"/>
        <v>31293492</v>
      </c>
      <c r="G413" s="24">
        <f t="shared" si="88"/>
        <v>26737881</v>
      </c>
      <c r="H413" s="24">
        <f t="shared" si="88"/>
        <v>33363898</v>
      </c>
      <c r="I413" s="24">
        <f t="shared" si="88"/>
        <v>37909120</v>
      </c>
      <c r="J413" s="24">
        <f t="shared" si="88"/>
        <v>36733949</v>
      </c>
      <c r="K413" s="24">
        <f t="shared" si="88"/>
        <v>33863228</v>
      </c>
      <c r="L413" s="24">
        <f t="shared" si="88"/>
        <v>60221587</v>
      </c>
      <c r="M413" s="24">
        <f t="shared" si="88"/>
        <v>70735968</v>
      </c>
      <c r="N413" s="24" t="str">
        <f t="shared" si="88"/>
        <v/>
      </c>
      <c r="O413" s="22"/>
      <c r="P413" s="25" t="s">
        <v>965</v>
      </c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</row>
    <row r="414" spans="1:71" ht="16.5" customHeight="1" x14ac:dyDescent="0.25">
      <c r="A414" s="11"/>
      <c r="B414" s="24">
        <f t="shared" ref="B414:M414" si="89">IFERROR(VLOOKUP($B$410,$4:$126,MATCH($P414&amp;"/"&amp;B$324,$2:$2,0),FALSE),"")</f>
        <v>20259631</v>
      </c>
      <c r="C414" s="24">
        <f t="shared" si="89"/>
        <v>25304535</v>
      </c>
      <c r="D414" s="24">
        <f t="shared" si="89"/>
        <v>24694309</v>
      </c>
      <c r="E414" s="24">
        <f t="shared" si="89"/>
        <v>28255497.620000001</v>
      </c>
      <c r="F414" s="24">
        <f t="shared" si="89"/>
        <v>29892183.589000002</v>
      </c>
      <c r="G414" s="24">
        <f t="shared" si="89"/>
        <v>25256901.037</v>
      </c>
      <c r="H414" s="24">
        <f t="shared" si="89"/>
        <v>33160775.27</v>
      </c>
      <c r="I414" s="24">
        <f t="shared" si="89"/>
        <v>40713617.715000004</v>
      </c>
      <c r="J414" s="24">
        <f t="shared" si="89"/>
        <v>36644143.137000002</v>
      </c>
      <c r="K414" s="24">
        <f t="shared" si="89"/>
        <v>42339824.630000003</v>
      </c>
      <c r="L414" s="24">
        <f t="shared" si="89"/>
        <v>62918735.229999997</v>
      </c>
      <c r="M414" s="24">
        <f t="shared" si="89"/>
        <v>68395793.785999998</v>
      </c>
      <c r="N414" s="24">
        <f>IFERROR(VLOOKUP($B$410,$4:$126,MATCH($P414&amp;"/"&amp;N$324,$2:$2,0),FALSE),IFERROR(VLOOKUP($B$410,$4:$126,MATCH($P413&amp;"/"&amp;N$324,$2:$2,0),FALSE),IFERROR(VLOOKUP($B$410,$4:$126,MATCH($P412&amp;"/"&amp;N$324,$2:$2,0),FALSE),IFERROR(VLOOKUP($B$410,$4:$126,MATCH($P411&amp;"/"&amp;N$324,$2:$2,0),FALSE),""))))</f>
        <v>113504956</v>
      </c>
      <c r="O414" s="22">
        <f t="shared" ref="O414:O415" si="90">RATE(M$324-B$324,,-B414,M414)</f>
        <v>0.11695626746250626</v>
      </c>
      <c r="P414" s="25" t="s">
        <v>966</v>
      </c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</row>
    <row r="415" spans="1:71" ht="16.5" customHeight="1" x14ac:dyDescent="0.25">
      <c r="A415" s="11"/>
      <c r="B415" s="26">
        <f t="shared" ref="B415:N415" si="91">+B414/B$378</f>
        <v>0.46272000727209939</v>
      </c>
      <c r="C415" s="26">
        <f t="shared" si="91"/>
        <v>0.49718658544133121</v>
      </c>
      <c r="D415" s="26">
        <f t="shared" si="91"/>
        <v>0.45872437840271513</v>
      </c>
      <c r="E415" s="26">
        <f t="shared" si="91"/>
        <v>0.4410843886089007</v>
      </c>
      <c r="F415" s="26">
        <f t="shared" si="91"/>
        <v>0.42530676375824755</v>
      </c>
      <c r="G415" s="26">
        <f t="shared" si="91"/>
        <v>0.32573252911053158</v>
      </c>
      <c r="H415" s="26">
        <f t="shared" si="91"/>
        <v>0.37244572753146032</v>
      </c>
      <c r="I415" s="26">
        <f t="shared" si="91"/>
        <v>0.39510663356558179</v>
      </c>
      <c r="J415" s="26">
        <f t="shared" si="91"/>
        <v>0.35056991092995354</v>
      </c>
      <c r="K415" s="26">
        <f t="shared" si="91"/>
        <v>0.35115338664519691</v>
      </c>
      <c r="L415" s="26">
        <f t="shared" si="91"/>
        <v>0.38908899233159877</v>
      </c>
      <c r="M415" s="26">
        <f t="shared" si="91"/>
        <v>0.40248674499155723</v>
      </c>
      <c r="N415" s="26">
        <f t="shared" si="91"/>
        <v>0.52460526517813888</v>
      </c>
      <c r="O415" s="22">
        <f t="shared" si="90"/>
        <v>-1.2598149601122032E-2</v>
      </c>
      <c r="P415" s="27" t="s">
        <v>967</v>
      </c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</row>
    <row r="416" spans="1:71" ht="16.5" customHeight="1" x14ac:dyDescent="0.25">
      <c r="A416" s="11"/>
      <c r="B416" s="196" t="s">
        <v>830</v>
      </c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7"/>
      <c r="O416" s="22"/>
      <c r="P416" s="15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</row>
    <row r="417" spans="1:71" ht="16.5" customHeight="1" x14ac:dyDescent="0.25">
      <c r="A417" s="11"/>
      <c r="B417" s="24">
        <f t="shared" ref="B417:N417" si="92">IFERROR(VLOOKUP($B$416,$4:$126,MATCH($P417&amp;"/"&amp;B$324,$2:$2,0),FALSE),"")</f>
        <v>22768066</v>
      </c>
      <c r="C417" s="24">
        <f t="shared" si="92"/>
        <v>30586707</v>
      </c>
      <c r="D417" s="24">
        <f t="shared" si="92"/>
        <v>31577864</v>
      </c>
      <c r="E417" s="24">
        <f t="shared" si="92"/>
        <v>35407032</v>
      </c>
      <c r="F417" s="24">
        <f t="shared" si="92"/>
        <v>44094427</v>
      </c>
      <c r="G417" s="24">
        <f t="shared" si="92"/>
        <v>43612671</v>
      </c>
      <c r="H417" s="24">
        <f t="shared" si="92"/>
        <v>40582475</v>
      </c>
      <c r="I417" s="24">
        <f t="shared" si="92"/>
        <v>45767476</v>
      </c>
      <c r="J417" s="24">
        <f t="shared" si="92"/>
        <v>54358394</v>
      </c>
      <c r="K417" s="24">
        <f t="shared" si="92"/>
        <v>49398180</v>
      </c>
      <c r="L417" s="24">
        <f t="shared" si="92"/>
        <v>55571487</v>
      </c>
      <c r="M417" s="24">
        <f t="shared" si="92"/>
        <v>86031883</v>
      </c>
      <c r="N417" s="24">
        <f t="shared" si="92"/>
        <v>144116945</v>
      </c>
      <c r="O417" s="22"/>
      <c r="P417" s="25" t="s">
        <v>963</v>
      </c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</row>
    <row r="418" spans="1:71" ht="16.5" customHeight="1" x14ac:dyDescent="0.25">
      <c r="A418" s="11"/>
      <c r="B418" s="24">
        <f t="shared" ref="B418:N418" si="93">IFERROR(VLOOKUP($B$416,$4:$126,MATCH($P418&amp;"/"&amp;B$324,$2:$2,0),FALSE),"")</f>
        <v>23288179</v>
      </c>
      <c r="C418" s="24">
        <f t="shared" si="93"/>
        <v>34187557</v>
      </c>
      <c r="D418" s="24">
        <f t="shared" si="93"/>
        <v>32983595</v>
      </c>
      <c r="E418" s="24">
        <f t="shared" si="93"/>
        <v>36878809</v>
      </c>
      <c r="F418" s="24">
        <f t="shared" si="93"/>
        <v>44389292</v>
      </c>
      <c r="G418" s="24">
        <f t="shared" si="93"/>
        <v>39705990</v>
      </c>
      <c r="H418" s="24">
        <f t="shared" si="93"/>
        <v>47094641</v>
      </c>
      <c r="I418" s="24">
        <f t="shared" si="93"/>
        <v>54795307</v>
      </c>
      <c r="J418" s="24">
        <f t="shared" si="93"/>
        <v>53205822</v>
      </c>
      <c r="K418" s="24">
        <f t="shared" si="93"/>
        <v>53968702</v>
      </c>
      <c r="L418" s="24">
        <f t="shared" si="93"/>
        <v>59093450</v>
      </c>
      <c r="M418" s="24">
        <f t="shared" si="93"/>
        <v>94142860</v>
      </c>
      <c r="N418" s="24">
        <f t="shared" si="93"/>
        <v>144121230</v>
      </c>
      <c r="O418" s="22"/>
      <c r="P418" s="25" t="s">
        <v>964</v>
      </c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</row>
    <row r="419" spans="1:71" ht="16.5" customHeight="1" x14ac:dyDescent="0.25">
      <c r="A419" s="11"/>
      <c r="B419" s="24">
        <f t="shared" ref="B419:N419" si="94">IFERROR(VLOOKUP($B$416,$4:$126,MATCH($P419&amp;"/"&amp;B$324,$2:$2,0),FALSE),"")</f>
        <v>25231670</v>
      </c>
      <c r="C419" s="24">
        <f t="shared" si="94"/>
        <v>33366788</v>
      </c>
      <c r="D419" s="24">
        <f t="shared" si="94"/>
        <v>32402187</v>
      </c>
      <c r="E419" s="24">
        <f t="shared" si="94"/>
        <v>42431796</v>
      </c>
      <c r="F419" s="24">
        <f t="shared" si="94"/>
        <v>43578764</v>
      </c>
      <c r="G419" s="24">
        <f t="shared" si="94"/>
        <v>40519551</v>
      </c>
      <c r="H419" s="24">
        <f t="shared" si="94"/>
        <v>46067152</v>
      </c>
      <c r="I419" s="24">
        <f t="shared" si="94"/>
        <v>55061394</v>
      </c>
      <c r="J419" s="24">
        <f t="shared" si="94"/>
        <v>51679004</v>
      </c>
      <c r="K419" s="24">
        <f t="shared" si="94"/>
        <v>51613078</v>
      </c>
      <c r="L419" s="24">
        <f t="shared" si="94"/>
        <v>84962376</v>
      </c>
      <c r="M419" s="24">
        <f t="shared" si="94"/>
        <v>92676170</v>
      </c>
      <c r="N419" s="24" t="str">
        <f t="shared" si="94"/>
        <v/>
      </c>
      <c r="O419" s="22"/>
      <c r="P419" s="25" t="s">
        <v>965</v>
      </c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</row>
    <row r="420" spans="1:71" ht="16.5" customHeight="1" x14ac:dyDescent="0.25">
      <c r="A420" s="11"/>
      <c r="B420" s="24">
        <f t="shared" ref="B420:M420" si="95">IFERROR(VLOOKUP($B$416,$4:$126,MATCH($P420&amp;"/"&amp;B$324,$2:$2,0),FALSE),"")</f>
        <v>28610457</v>
      </c>
      <c r="C420" s="24">
        <f t="shared" si="95"/>
        <v>31887348</v>
      </c>
      <c r="D420" s="24">
        <f t="shared" si="95"/>
        <v>34847604</v>
      </c>
      <c r="E420" s="24">
        <f t="shared" si="95"/>
        <v>43610987.670000002</v>
      </c>
      <c r="F420" s="24">
        <f t="shared" si="95"/>
        <v>44383844.722000003</v>
      </c>
      <c r="G420" s="24">
        <f t="shared" si="95"/>
        <v>40715132.973999999</v>
      </c>
      <c r="H420" s="24">
        <f t="shared" si="95"/>
        <v>47287266.649999999</v>
      </c>
      <c r="I420" s="24">
        <f t="shared" si="95"/>
        <v>56243515.355999999</v>
      </c>
      <c r="J420" s="24">
        <f t="shared" si="95"/>
        <v>51522546.601999998</v>
      </c>
      <c r="K420" s="24">
        <f t="shared" si="95"/>
        <v>56693803.68</v>
      </c>
      <c r="L420" s="24">
        <f t="shared" si="95"/>
        <v>87532089.370000005</v>
      </c>
      <c r="M420" s="24">
        <f t="shared" si="95"/>
        <v>89470770.982999995</v>
      </c>
      <c r="N420" s="24">
        <f>IFERROR(VLOOKUP($B$416,$4:$126,MATCH($P420&amp;"/"&amp;N$324,$2:$2,0),FALSE),IFERROR(VLOOKUP($B$416,$4:$126,MATCH($P419&amp;"/"&amp;N$324,$2:$2,0),FALSE),IFERROR(VLOOKUP($B$416,$4:$126,MATCH($P418&amp;"/"&amp;N$324,$2:$2,0),FALSE),IFERROR(VLOOKUP($B$416,$4:$126,MATCH($P417&amp;"/"&amp;N$324,$2:$2,0),FALSE),""))))</f>
        <v>144121230</v>
      </c>
      <c r="O420" s="22">
        <f t="shared" ref="O420:O421" si="96">RATE(M$324-B$324,,-B420,M420)</f>
        <v>0.10921112513227414</v>
      </c>
      <c r="P420" s="25" t="s">
        <v>966</v>
      </c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</row>
    <row r="421" spans="1:71" ht="16.5" customHeight="1" x14ac:dyDescent="0.25">
      <c r="A421" s="11"/>
      <c r="B421" s="26">
        <f t="shared" ref="B421:N421" si="97">+B420/B$378</f>
        <v>0.65344876573014021</v>
      </c>
      <c r="C421" s="26">
        <f t="shared" si="97"/>
        <v>0.62652649696583884</v>
      </c>
      <c r="D421" s="26">
        <f t="shared" si="97"/>
        <v>0.64733317638991106</v>
      </c>
      <c r="E421" s="26">
        <f t="shared" si="97"/>
        <v>0.68079232196697925</v>
      </c>
      <c r="F421" s="26">
        <f t="shared" si="97"/>
        <v>0.63149449439380656</v>
      </c>
      <c r="G421" s="26">
        <f t="shared" si="97"/>
        <v>0.52509384335252163</v>
      </c>
      <c r="H421" s="26">
        <f t="shared" si="97"/>
        <v>0.53110761998277645</v>
      </c>
      <c r="I421" s="26">
        <f t="shared" si="97"/>
        <v>0.54581703271276738</v>
      </c>
      <c r="J421" s="26">
        <f t="shared" si="97"/>
        <v>0.49290972654535503</v>
      </c>
      <c r="K421" s="26">
        <f t="shared" si="97"/>
        <v>0.47020084135926959</v>
      </c>
      <c r="L421" s="26">
        <f t="shared" si="97"/>
        <v>0.54129779190815364</v>
      </c>
      <c r="M421" s="26">
        <f t="shared" si="97"/>
        <v>0.52650605236785519</v>
      </c>
      <c r="N421" s="26">
        <f t="shared" si="97"/>
        <v>0.6661097342916863</v>
      </c>
      <c r="O421" s="22">
        <f t="shared" si="96"/>
        <v>-1.944494216581184E-2</v>
      </c>
      <c r="P421" s="27" t="s">
        <v>967</v>
      </c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</row>
    <row r="422" spans="1:71" ht="16.5" customHeight="1" x14ac:dyDescent="0.25">
      <c r="A422" s="11"/>
      <c r="B422" s="197" t="s">
        <v>969</v>
      </c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4"/>
      <c r="O422" s="22"/>
      <c r="P422" s="27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</row>
    <row r="423" spans="1:71" ht="16.5" customHeight="1" x14ac:dyDescent="0.25">
      <c r="A423" s="11"/>
      <c r="B423" s="198" t="s">
        <v>839</v>
      </c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4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</row>
    <row r="424" spans="1:71" ht="16.5" customHeight="1" x14ac:dyDescent="0.25">
      <c r="A424" s="11"/>
      <c r="B424" s="24">
        <f t="shared" ref="B424:N424" si="98">IFERROR(VLOOKUP($B$423,$4:$126,MATCH($P424&amp;"/"&amp;B$324,$2:$2,0),FALSE),"")</f>
        <v>9239827</v>
      </c>
      <c r="C424" s="24">
        <f t="shared" si="98"/>
        <v>10692516</v>
      </c>
      <c r="D424" s="24">
        <f t="shared" si="98"/>
        <v>15272795</v>
      </c>
      <c r="E424" s="24">
        <f t="shared" si="98"/>
        <v>14733984</v>
      </c>
      <c r="F424" s="24">
        <f t="shared" si="98"/>
        <v>16674821</v>
      </c>
      <c r="G424" s="24">
        <f t="shared" si="98"/>
        <v>22648676</v>
      </c>
      <c r="H424" s="24">
        <f t="shared" si="98"/>
        <v>26905395</v>
      </c>
      <c r="I424" s="24">
        <f t="shared" si="98"/>
        <v>32180803</v>
      </c>
      <c r="J424" s="24">
        <f t="shared" si="98"/>
        <v>37339500</v>
      </c>
      <c r="K424" s="24">
        <f t="shared" si="98"/>
        <v>43827890</v>
      </c>
      <c r="L424" s="24">
        <f t="shared" si="98"/>
        <v>53543876</v>
      </c>
      <c r="M424" s="24">
        <f t="shared" si="98"/>
        <v>57694278</v>
      </c>
      <c r="N424" s="24">
        <f t="shared" si="98"/>
        <v>57362666</v>
      </c>
      <c r="O424" s="22"/>
      <c r="P424" s="25" t="s">
        <v>963</v>
      </c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</row>
    <row r="425" spans="1:71" ht="16.5" customHeight="1" x14ac:dyDescent="0.25">
      <c r="A425" s="11"/>
      <c r="B425" s="24">
        <f t="shared" ref="B425:N425" si="99">IFERROR(VLOOKUP($B$423,$4:$126,MATCH($P425&amp;"/"&amp;B$324,$2:$2,0),FALSE),"")</f>
        <v>9040279</v>
      </c>
      <c r="C425" s="24">
        <f t="shared" si="99"/>
        <v>10560504</v>
      </c>
      <c r="D425" s="24">
        <f t="shared" si="99"/>
        <v>14173599</v>
      </c>
      <c r="E425" s="24">
        <f t="shared" si="99"/>
        <v>14554215</v>
      </c>
      <c r="F425" s="24">
        <f t="shared" si="99"/>
        <v>17040051</v>
      </c>
      <c r="G425" s="24">
        <f t="shared" si="99"/>
        <v>21992373</v>
      </c>
      <c r="H425" s="24">
        <f t="shared" si="99"/>
        <v>26278503</v>
      </c>
      <c r="I425" s="24">
        <f t="shared" si="99"/>
        <v>31269832</v>
      </c>
      <c r="J425" s="24">
        <f t="shared" si="99"/>
        <v>36491041</v>
      </c>
      <c r="K425" s="24">
        <f t="shared" si="99"/>
        <v>42585952</v>
      </c>
      <c r="L425" s="24">
        <f t="shared" si="99"/>
        <v>50196250</v>
      </c>
      <c r="M425" s="24">
        <f t="shared" si="99"/>
        <v>55009407</v>
      </c>
      <c r="N425" s="24">
        <f t="shared" si="99"/>
        <v>54253194</v>
      </c>
      <c r="O425" s="22"/>
      <c r="P425" s="25" t="s">
        <v>964</v>
      </c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</row>
    <row r="426" spans="1:71" ht="16.5" customHeight="1" x14ac:dyDescent="0.25">
      <c r="A426" s="11"/>
      <c r="B426" s="24">
        <f t="shared" ref="B426:N426" si="100">IFERROR(VLOOKUP($B$423,$4:$126,MATCH($P426&amp;"/"&amp;B$324,$2:$2,0),FALSE),"")</f>
        <v>9612814</v>
      </c>
      <c r="C426" s="24">
        <f t="shared" si="100"/>
        <v>11110542</v>
      </c>
      <c r="D426" s="24">
        <f t="shared" si="100"/>
        <v>14344004</v>
      </c>
      <c r="E426" s="24">
        <f t="shared" si="100"/>
        <v>14942815</v>
      </c>
      <c r="F426" s="24">
        <f t="shared" si="100"/>
        <v>19883437</v>
      </c>
      <c r="G426" s="24">
        <f t="shared" si="100"/>
        <v>23451746</v>
      </c>
      <c r="H426" s="24">
        <f t="shared" si="100"/>
        <v>28213301</v>
      </c>
      <c r="I426" s="24">
        <f t="shared" si="100"/>
        <v>33085706</v>
      </c>
      <c r="J426" s="24">
        <f t="shared" si="100"/>
        <v>38833481</v>
      </c>
      <c r="K426" s="24">
        <f t="shared" si="100"/>
        <v>48566393</v>
      </c>
      <c r="L426" s="24">
        <f t="shared" si="100"/>
        <v>52853062</v>
      </c>
      <c r="M426" s="24">
        <f t="shared" si="100"/>
        <v>57760336</v>
      </c>
      <c r="N426" s="24" t="str">
        <f t="shared" si="100"/>
        <v/>
      </c>
      <c r="O426" s="22"/>
      <c r="P426" s="25" t="s">
        <v>965</v>
      </c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</row>
    <row r="427" spans="1:71" ht="16.5" customHeight="1" x14ac:dyDescent="0.25">
      <c r="A427" s="11"/>
      <c r="B427" s="24">
        <f t="shared" ref="B427:M427" si="101">IFERROR(VLOOKUP($B$423,$4:$126,MATCH($P427&amp;"/"&amp;B$324,$2:$2,0),FALSE),"")</f>
        <v>10089338</v>
      </c>
      <c r="C427" s="24">
        <f t="shared" si="101"/>
        <v>14321958</v>
      </c>
      <c r="D427" s="24">
        <f t="shared" si="101"/>
        <v>14188793</v>
      </c>
      <c r="E427" s="24">
        <f t="shared" si="101"/>
        <v>15610308.220000001</v>
      </c>
      <c r="F427" s="24">
        <f t="shared" si="101"/>
        <v>20992843.892000001</v>
      </c>
      <c r="G427" s="24">
        <f t="shared" si="101"/>
        <v>25195199.173</v>
      </c>
      <c r="H427" s="24">
        <f t="shared" si="101"/>
        <v>30033795.649999999</v>
      </c>
      <c r="I427" s="24">
        <f t="shared" si="101"/>
        <v>34949747.221000001</v>
      </c>
      <c r="J427" s="24">
        <f t="shared" si="101"/>
        <v>41052032.490999997</v>
      </c>
      <c r="K427" s="24">
        <f t="shared" si="101"/>
        <v>50890234.030000001</v>
      </c>
      <c r="L427" s="24">
        <f t="shared" si="101"/>
        <v>55007135.399999999</v>
      </c>
      <c r="M427" s="24">
        <f t="shared" si="101"/>
        <v>61457082.399999999</v>
      </c>
      <c r="N427" s="24">
        <f>IFERROR(VLOOKUP($B$423,$4:$126,MATCH($P427&amp;"/"&amp;N$324,$2:$2,0),FALSE),IFERROR(VLOOKUP($B$423,$4:$126,MATCH($P426&amp;"/"&amp;N$324,$2:$2,0),FALSE),IFERROR(VLOOKUP($B$423,$4:$126,MATCH($P425&amp;"/"&amp;N$324,$2:$2,0),FALSE),IFERROR(VLOOKUP($B$423,$4:$126,MATCH($P424&amp;"/"&amp;N$324,$2:$2,0),FALSE),""))))</f>
        <v>54253194</v>
      </c>
      <c r="O427" s="22">
        <f t="shared" ref="O427:O428" si="102">RATE(M$324-B$324,,-B427,M427)</f>
        <v>0.178520675787087</v>
      </c>
      <c r="P427" s="25" t="s">
        <v>966</v>
      </c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</row>
    <row r="428" spans="1:71" ht="16.5" customHeight="1" x14ac:dyDescent="0.25">
      <c r="A428" s="30"/>
      <c r="B428" s="26">
        <f t="shared" ref="B428:N428" si="103">+B427/B$378</f>
        <v>0.23043551744504473</v>
      </c>
      <c r="C428" s="26">
        <f t="shared" si="103"/>
        <v>0.28139957501112572</v>
      </c>
      <c r="D428" s="26">
        <f t="shared" si="103"/>
        <v>0.26357268183571347</v>
      </c>
      <c r="E428" s="26">
        <f t="shared" si="103"/>
        <v>0.24368578992363882</v>
      </c>
      <c r="F428" s="26">
        <f t="shared" si="103"/>
        <v>0.29868672762581877</v>
      </c>
      <c r="G428" s="26">
        <f t="shared" si="103"/>
        <v>0.32493677415302069</v>
      </c>
      <c r="H428" s="26">
        <f t="shared" si="103"/>
        <v>0.33732501065845732</v>
      </c>
      <c r="I428" s="26">
        <f t="shared" si="103"/>
        <v>0.33917096400327479</v>
      </c>
      <c r="J428" s="26">
        <f t="shared" si="103"/>
        <v>0.39273963427274305</v>
      </c>
      <c r="K428" s="26">
        <f t="shared" si="103"/>
        <v>0.42206783289648092</v>
      </c>
      <c r="L428" s="26">
        <f t="shared" si="103"/>
        <v>0.34016371762077163</v>
      </c>
      <c r="M428" s="26">
        <f t="shared" si="103"/>
        <v>0.36165471124215665</v>
      </c>
      <c r="N428" s="26">
        <f t="shared" si="103"/>
        <v>0.25075126433361211</v>
      </c>
      <c r="O428" s="22">
        <f t="shared" si="102"/>
        <v>4.1825476881787359E-2</v>
      </c>
      <c r="P428" s="27" t="s">
        <v>967</v>
      </c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</row>
    <row r="429" spans="1:71" ht="16.5" customHeight="1" x14ac:dyDescent="0.25">
      <c r="A429" s="11"/>
      <c r="B429" s="197" t="s">
        <v>844</v>
      </c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4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</row>
    <row r="430" spans="1:71" ht="16.5" customHeight="1" x14ac:dyDescent="0.25">
      <c r="A430" s="11"/>
      <c r="B430" s="24">
        <f t="shared" ref="B430:N430" si="104">IFERROR(VLOOKUP($B$429,$4:$126,MATCH($P430&amp;"/"&amp;B$324,$2:$2,0),FALSE),"")</f>
        <v>13645808</v>
      </c>
      <c r="C430" s="24">
        <f t="shared" si="104"/>
        <v>15103378</v>
      </c>
      <c r="D430" s="24">
        <f t="shared" si="104"/>
        <v>19624686</v>
      </c>
      <c r="E430" s="24">
        <f t="shared" si="104"/>
        <v>19088006</v>
      </c>
      <c r="F430" s="24">
        <f t="shared" si="104"/>
        <v>21025219</v>
      </c>
      <c r="G430" s="24">
        <f t="shared" si="104"/>
        <v>26994468</v>
      </c>
      <c r="H430" s="24">
        <f t="shared" si="104"/>
        <v>37890626</v>
      </c>
      <c r="I430" s="24">
        <f t="shared" si="104"/>
        <v>43168737</v>
      </c>
      <c r="J430" s="24">
        <f t="shared" si="104"/>
        <v>48330381</v>
      </c>
      <c r="K430" s="24">
        <f t="shared" si="104"/>
        <v>54809794</v>
      </c>
      <c r="L430" s="24">
        <f t="shared" si="104"/>
        <v>64513787</v>
      </c>
      <c r="M430" s="24">
        <f t="shared" si="104"/>
        <v>68586437</v>
      </c>
      <c r="N430" s="24">
        <f t="shared" si="104"/>
        <v>66933289</v>
      </c>
      <c r="O430" s="22"/>
      <c r="P430" s="25" t="s">
        <v>963</v>
      </c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</row>
    <row r="431" spans="1:71" ht="16.5" customHeight="1" x14ac:dyDescent="0.25">
      <c r="A431" s="11"/>
      <c r="B431" s="24">
        <f t="shared" ref="B431:N431" si="105">IFERROR(VLOOKUP($B$429,$4:$126,MATCH($P431&amp;"/"&amp;B$324,$2:$2,0),FALSE),"")</f>
        <v>13447922</v>
      </c>
      <c r="C431" s="24">
        <f t="shared" si="105"/>
        <v>14969730</v>
      </c>
      <c r="D431" s="24">
        <f t="shared" si="105"/>
        <v>18525763</v>
      </c>
      <c r="E431" s="24">
        <f t="shared" si="105"/>
        <v>18910161</v>
      </c>
      <c r="F431" s="24">
        <f t="shared" si="105"/>
        <v>21389697</v>
      </c>
      <c r="G431" s="24">
        <f t="shared" si="105"/>
        <v>32969507</v>
      </c>
      <c r="H431" s="24">
        <f t="shared" si="105"/>
        <v>37264354</v>
      </c>
      <c r="I431" s="24">
        <f t="shared" si="105"/>
        <v>42256794</v>
      </c>
      <c r="J431" s="24">
        <f t="shared" si="105"/>
        <v>47478888</v>
      </c>
      <c r="K431" s="24">
        <f t="shared" si="105"/>
        <v>53568180</v>
      </c>
      <c r="L431" s="24">
        <f t="shared" si="105"/>
        <v>61325413</v>
      </c>
      <c r="M431" s="24">
        <f t="shared" si="105"/>
        <v>65694991</v>
      </c>
      <c r="N431" s="24">
        <f t="shared" si="105"/>
        <v>63914949</v>
      </c>
      <c r="O431" s="22"/>
      <c r="P431" s="25" t="s">
        <v>964</v>
      </c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</row>
    <row r="432" spans="1:71" ht="16.5" customHeight="1" x14ac:dyDescent="0.25">
      <c r="A432" s="11"/>
      <c r="B432" s="24">
        <f t="shared" ref="B432:N432" si="106">IFERROR(VLOOKUP($B$429,$4:$126,MATCH($P432&amp;"/"&amp;B$324,$2:$2,0),FALSE),"")</f>
        <v>14019515</v>
      </c>
      <c r="C432" s="24">
        <f t="shared" si="106"/>
        <v>15516200</v>
      </c>
      <c r="D432" s="24">
        <f t="shared" si="106"/>
        <v>18696789</v>
      </c>
      <c r="E432" s="24">
        <f t="shared" si="106"/>
        <v>19294780</v>
      </c>
      <c r="F432" s="24">
        <f t="shared" si="106"/>
        <v>24235640</v>
      </c>
      <c r="G432" s="24">
        <f t="shared" si="106"/>
        <v>34429433</v>
      </c>
      <c r="H432" s="24">
        <f t="shared" si="106"/>
        <v>39199870</v>
      </c>
      <c r="I432" s="24">
        <f t="shared" si="106"/>
        <v>44071326</v>
      </c>
      <c r="J432" s="24">
        <f t="shared" si="106"/>
        <v>49821413</v>
      </c>
      <c r="K432" s="24">
        <f t="shared" si="106"/>
        <v>59549217</v>
      </c>
      <c r="L432" s="24">
        <f t="shared" si="106"/>
        <v>63984930</v>
      </c>
      <c r="M432" s="24">
        <f t="shared" si="106"/>
        <v>68461087</v>
      </c>
      <c r="N432" s="24" t="str">
        <f t="shared" si="106"/>
        <v/>
      </c>
      <c r="O432" s="22"/>
      <c r="P432" s="25" t="s">
        <v>965</v>
      </c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</row>
    <row r="433" spans="1:71" ht="16.5" customHeight="1" x14ac:dyDescent="0.25">
      <c r="A433" s="11"/>
      <c r="B433" s="24">
        <f t="shared" ref="B433:M433" si="107">IFERROR(VLOOKUP($B$429,$4:$126,MATCH($P433&amp;"/"&amp;B$324,$2:$2,0),FALSE),"")</f>
        <v>14498921</v>
      </c>
      <c r="C433" s="24">
        <f t="shared" si="107"/>
        <v>18673397</v>
      </c>
      <c r="D433" s="24">
        <f t="shared" si="107"/>
        <v>18541937</v>
      </c>
      <c r="E433" s="24">
        <f t="shared" si="107"/>
        <v>19962786.210000001</v>
      </c>
      <c r="F433" s="24">
        <f t="shared" si="107"/>
        <v>25351430.151000001</v>
      </c>
      <c r="G433" s="24">
        <f t="shared" si="107"/>
        <v>36178421.005999997</v>
      </c>
      <c r="H433" s="24">
        <f t="shared" si="107"/>
        <v>41020708.609999999</v>
      </c>
      <c r="I433" s="24">
        <f t="shared" si="107"/>
        <v>45936593.538999997</v>
      </c>
      <c r="J433" s="24">
        <f t="shared" si="107"/>
        <v>52037047.130999997</v>
      </c>
      <c r="K433" s="24">
        <f t="shared" si="107"/>
        <v>61801022.969999999</v>
      </c>
      <c r="L433" s="24">
        <f t="shared" si="107"/>
        <v>65726019.520000003</v>
      </c>
      <c r="M433" s="24">
        <f t="shared" si="107"/>
        <v>72128408.081</v>
      </c>
      <c r="N433" s="24">
        <f>IFERROR(VLOOKUP($B$429,$4:$126,MATCH($P433&amp;"/"&amp;N$324,$2:$2,0),FALSE),IFERROR(VLOOKUP($B$429,$4:$126,MATCH($P432&amp;"/"&amp;N$324,$2:$2,0),FALSE),IFERROR(VLOOKUP($B$429,$4:$126,MATCH($P431&amp;"/"&amp;N$324,$2:$2,0),FALSE),IFERROR(VLOOKUP($B$429,$4:$126,MATCH($P430&amp;"/"&amp;N$324,$2:$2,0),FALSE),""))))</f>
        <v>63914949</v>
      </c>
      <c r="O433" s="22">
        <f t="shared" ref="O433:O434" si="108">RATE(M$324-B$324,,-B433,M433)</f>
        <v>0.15702511905224753</v>
      </c>
      <c r="P433" s="25" t="s">
        <v>966</v>
      </c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</row>
    <row r="434" spans="1:71" ht="16.5" customHeight="1" x14ac:dyDescent="0.25">
      <c r="A434" s="30"/>
      <c r="B434" s="26">
        <f t="shared" ref="B434:N434" si="109">+B433/B$378</f>
        <v>0.33114822429676011</v>
      </c>
      <c r="C434" s="26">
        <f t="shared" si="109"/>
        <v>0.36689717843147079</v>
      </c>
      <c r="D434" s="26">
        <f t="shared" si="109"/>
        <v>0.34443719501150261</v>
      </c>
      <c r="E434" s="26">
        <f t="shared" si="109"/>
        <v>0.31163044688816366</v>
      </c>
      <c r="F434" s="26">
        <f t="shared" si="109"/>
        <v>0.36070080601715487</v>
      </c>
      <c r="G434" s="26">
        <f t="shared" si="109"/>
        <v>0.46658489718300433</v>
      </c>
      <c r="H434" s="26">
        <f t="shared" si="109"/>
        <v>0.46072468263217081</v>
      </c>
      <c r="I434" s="26">
        <f t="shared" si="109"/>
        <v>0.4457931731273746</v>
      </c>
      <c r="J434" s="26">
        <f t="shared" si="109"/>
        <v>0.49783188842946863</v>
      </c>
      <c r="K434" s="26">
        <f t="shared" si="109"/>
        <v>0.51255853569776832</v>
      </c>
      <c r="L434" s="26">
        <f t="shared" si="109"/>
        <v>0.4064492175743914</v>
      </c>
      <c r="M434" s="26">
        <f t="shared" si="109"/>
        <v>0.42445195212993864</v>
      </c>
      <c r="N434" s="26">
        <f t="shared" si="109"/>
        <v>0.29540664963556501</v>
      </c>
      <c r="O434" s="22">
        <f t="shared" si="108"/>
        <v>2.282316398755856E-2</v>
      </c>
      <c r="P434" s="27" t="s">
        <v>967</v>
      </c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</row>
    <row r="435" spans="1:71" ht="16.5" customHeight="1" x14ac:dyDescent="0.25">
      <c r="A435" s="11"/>
      <c r="B435" s="193" t="s">
        <v>970</v>
      </c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4"/>
      <c r="O435" s="22"/>
      <c r="P435" s="3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</row>
    <row r="436" spans="1:71" ht="16.5" customHeight="1" x14ac:dyDescent="0.25">
      <c r="A436" s="11"/>
      <c r="B436" s="193" t="s">
        <v>1134</v>
      </c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4"/>
      <c r="O436" s="22"/>
      <c r="P436" s="25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</row>
    <row r="437" spans="1:71" ht="16.5" customHeight="1" x14ac:dyDescent="0.25">
      <c r="A437" s="11"/>
      <c r="B437" s="32">
        <f t="shared" ref="B437:N437" si="110">IFERROR(VLOOKUP($B$436,$130:$203,MATCH($P437&amp;"/"&amp;B$324,$128:$128,0),FALSE),"")</f>
        <v>2090679</v>
      </c>
      <c r="C437" s="32">
        <f t="shared" si="110"/>
        <v>2598061</v>
      </c>
      <c r="D437" s="32">
        <f t="shared" si="110"/>
        <v>2907018</v>
      </c>
      <c r="E437" s="32">
        <f t="shared" si="110"/>
        <v>2895837</v>
      </c>
      <c r="F437" s="32">
        <f t="shared" si="110"/>
        <v>3914484</v>
      </c>
      <c r="G437" s="32">
        <f t="shared" si="110"/>
        <v>4867410</v>
      </c>
      <c r="H437" s="32">
        <f t="shared" si="110"/>
        <v>5273489</v>
      </c>
      <c r="I437" s="32">
        <f t="shared" si="110"/>
        <v>5761430</v>
      </c>
      <c r="J437" s="32">
        <f t="shared" si="110"/>
        <v>6803358</v>
      </c>
      <c r="K437" s="32">
        <f t="shared" si="110"/>
        <v>7205106</v>
      </c>
      <c r="L437" s="32">
        <f t="shared" si="110"/>
        <v>7730439</v>
      </c>
      <c r="M437" s="32">
        <f t="shared" si="110"/>
        <v>8142286</v>
      </c>
      <c r="N437" s="32">
        <f t="shared" si="110"/>
        <v>8199540</v>
      </c>
      <c r="O437" s="33"/>
      <c r="P437" s="25" t="s">
        <v>963</v>
      </c>
      <c r="Q437" s="34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</row>
    <row r="438" spans="1:71" ht="16.5" customHeight="1" x14ac:dyDescent="0.25">
      <c r="A438" s="11"/>
      <c r="B438" s="23">
        <f t="shared" ref="B438:N438" si="111">IFERROR(VLOOKUP($B$436,$130:$203,MATCH($P438&amp;"/"&amp;B$324,$128:$128,0),FALSE),"")</f>
        <v>2131988</v>
      </c>
      <c r="C438" s="23">
        <f t="shared" si="111"/>
        <v>2751841</v>
      </c>
      <c r="D438" s="23">
        <f t="shared" si="111"/>
        <v>2341145</v>
      </c>
      <c r="E438" s="23">
        <f t="shared" si="111"/>
        <v>2767752</v>
      </c>
      <c r="F438" s="23">
        <f t="shared" si="111"/>
        <v>4134364</v>
      </c>
      <c r="G438" s="23">
        <f t="shared" si="111"/>
        <v>4862020</v>
      </c>
      <c r="H438" s="23">
        <f t="shared" si="111"/>
        <v>5519711</v>
      </c>
      <c r="I438" s="23">
        <f t="shared" si="111"/>
        <v>5847691</v>
      </c>
      <c r="J438" s="23">
        <f t="shared" si="111"/>
        <v>6800004</v>
      </c>
      <c r="K438" s="23">
        <f t="shared" si="111"/>
        <v>7167259</v>
      </c>
      <c r="L438" s="23">
        <f t="shared" si="111"/>
        <v>8878229</v>
      </c>
      <c r="M438" s="23">
        <f t="shared" si="111"/>
        <v>8633825</v>
      </c>
      <c r="N438" s="23">
        <f t="shared" si="111"/>
        <v>4279261</v>
      </c>
      <c r="O438" s="33"/>
      <c r="P438" s="25" t="s">
        <v>964</v>
      </c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</row>
    <row r="439" spans="1:71" ht="16.5" customHeight="1" x14ac:dyDescent="0.25">
      <c r="A439" s="11"/>
      <c r="B439" s="23">
        <f t="shared" ref="B439:N439" si="112">IFERROR(VLOOKUP($B$436,$130:$203,MATCH($P439&amp;"/"&amp;B$324,$128:$128,0),FALSE),"")</f>
        <v>2160289</v>
      </c>
      <c r="C439" s="23">
        <f t="shared" si="112"/>
        <v>2782924</v>
      </c>
      <c r="D439" s="23">
        <f t="shared" si="112"/>
        <v>2415713</v>
      </c>
      <c r="E439" s="23">
        <f t="shared" si="112"/>
        <v>2959693</v>
      </c>
      <c r="F439" s="23">
        <f t="shared" si="112"/>
        <v>4255250</v>
      </c>
      <c r="G439" s="23">
        <f t="shared" si="112"/>
        <v>4864250</v>
      </c>
      <c r="H439" s="23">
        <f t="shared" si="112"/>
        <v>5759614</v>
      </c>
      <c r="I439" s="23">
        <f t="shared" si="112"/>
        <v>6071003</v>
      </c>
      <c r="J439" s="23">
        <f t="shared" si="112"/>
        <v>6929999</v>
      </c>
      <c r="K439" s="23">
        <f t="shared" si="112"/>
        <v>7102805</v>
      </c>
      <c r="L439" s="23">
        <f t="shared" si="112"/>
        <v>8645999</v>
      </c>
      <c r="M439" s="23">
        <f t="shared" si="112"/>
        <v>8810543</v>
      </c>
      <c r="N439" s="23" t="str">
        <f t="shared" si="112"/>
        <v/>
      </c>
      <c r="O439" s="33"/>
      <c r="P439" s="25" t="s">
        <v>965</v>
      </c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</row>
    <row r="440" spans="1:71" ht="16.5" customHeight="1" x14ac:dyDescent="0.25">
      <c r="A440" s="11"/>
      <c r="B440" s="35">
        <f t="shared" ref="B440:N440" si="113">IFERROR(VLOOKUP($B$436,$130:$203,MATCH($P440&amp;"/"&amp;B$324,$128:$128,0),FALSE),"")</f>
        <v>2215675</v>
      </c>
      <c r="C440" s="35">
        <f t="shared" si="113"/>
        <v>2801431</v>
      </c>
      <c r="D440" s="35">
        <f t="shared" si="113"/>
        <v>2866026</v>
      </c>
      <c r="E440" s="35">
        <f t="shared" si="113"/>
        <v>3327447.19</v>
      </c>
      <c r="F440" s="35">
        <f t="shared" si="113"/>
        <v>4457674.2050000001</v>
      </c>
      <c r="G440" s="35">
        <f t="shared" si="113"/>
        <v>5319494.8289999999</v>
      </c>
      <c r="H440" s="35">
        <f t="shared" si="113"/>
        <v>5754727.6900000004</v>
      </c>
      <c r="I440" s="35">
        <f t="shared" si="113"/>
        <v>6602441.4100000001</v>
      </c>
      <c r="J440" s="35">
        <f t="shared" si="113"/>
        <v>7100339.4519999996</v>
      </c>
      <c r="K440" s="35">
        <f t="shared" si="113"/>
        <v>7309836.2000000002</v>
      </c>
      <c r="L440" s="35">
        <f t="shared" si="113"/>
        <v>8632396.3800000008</v>
      </c>
      <c r="M440" s="35">
        <f t="shared" si="113"/>
        <v>11132737.517000001</v>
      </c>
      <c r="N440" s="35" t="str">
        <f t="shared" si="113"/>
        <v/>
      </c>
      <c r="O440" s="33"/>
      <c r="P440" s="25" t="s">
        <v>971</v>
      </c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</row>
    <row r="441" spans="1:71" ht="16.5" customHeight="1" x14ac:dyDescent="0.25">
      <c r="A441" s="11"/>
      <c r="B441" s="32">
        <f t="shared" ref="B441:M441" si="114">SUM(B437:B440)</f>
        <v>8598631</v>
      </c>
      <c r="C441" s="32">
        <f t="shared" si="114"/>
        <v>10934257</v>
      </c>
      <c r="D441" s="32">
        <f t="shared" si="114"/>
        <v>10529902</v>
      </c>
      <c r="E441" s="32">
        <f t="shared" si="114"/>
        <v>11950729.189999999</v>
      </c>
      <c r="F441" s="32">
        <f t="shared" si="114"/>
        <v>16761772.205</v>
      </c>
      <c r="G441" s="32">
        <f t="shared" si="114"/>
        <v>19913174.829</v>
      </c>
      <c r="H441" s="32">
        <f t="shared" si="114"/>
        <v>22307541.690000001</v>
      </c>
      <c r="I441" s="32">
        <f t="shared" si="114"/>
        <v>24282565.41</v>
      </c>
      <c r="J441" s="32">
        <f t="shared" si="114"/>
        <v>27633700.452</v>
      </c>
      <c r="K441" s="32">
        <f t="shared" si="114"/>
        <v>28785006.199999999</v>
      </c>
      <c r="L441" s="32">
        <f t="shared" si="114"/>
        <v>33887063.380000003</v>
      </c>
      <c r="M441" s="32">
        <f t="shared" si="114"/>
        <v>36719391.517000005</v>
      </c>
      <c r="N441" s="32">
        <f>IF(N438="",N437*4,IF(N439="",(N438+N437)*2,IF(N440="",((N439+N438+N437)/3)*4,SUM(N437:N440))))</f>
        <v>24957602</v>
      </c>
      <c r="O441" s="22">
        <f>RATE(M$324-B$324,,-B441,M441)</f>
        <v>0.14107740500614951</v>
      </c>
      <c r="P441" s="25" t="s">
        <v>966</v>
      </c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</row>
    <row r="442" spans="1:71" ht="16.5" customHeight="1" x14ac:dyDescent="0.25">
      <c r="A442" s="28"/>
      <c r="B442" s="36"/>
      <c r="C442" s="37">
        <f t="shared" ref="C442:N442" si="115">C441/B441-1</f>
        <v>0.27162765793764154</v>
      </c>
      <c r="D442" s="37">
        <f t="shared" si="115"/>
        <v>-3.6980564843134722E-2</v>
      </c>
      <c r="E442" s="37">
        <f t="shared" si="115"/>
        <v>0.13493261285812541</v>
      </c>
      <c r="F442" s="37">
        <f t="shared" si="115"/>
        <v>0.40257317679206817</v>
      </c>
      <c r="G442" s="37">
        <f t="shared" si="115"/>
        <v>0.1880113024719392</v>
      </c>
      <c r="H442" s="37">
        <f t="shared" si="115"/>
        <v>0.12024033744297924</v>
      </c>
      <c r="I442" s="37">
        <f t="shared" si="115"/>
        <v>8.8536143849743842E-2</v>
      </c>
      <c r="J442" s="37">
        <f t="shared" si="115"/>
        <v>0.13800580727026235</v>
      </c>
      <c r="K442" s="37">
        <f t="shared" si="115"/>
        <v>4.1663104440168297E-2</v>
      </c>
      <c r="L442" s="37">
        <f t="shared" si="115"/>
        <v>0.17724704120438939</v>
      </c>
      <c r="M442" s="37">
        <f t="shared" si="115"/>
        <v>8.3581398164812137E-2</v>
      </c>
      <c r="N442" s="26">
        <f t="shared" si="115"/>
        <v>-0.32031547994346909</v>
      </c>
      <c r="O442" s="33"/>
      <c r="P442" s="27" t="s">
        <v>972</v>
      </c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</row>
    <row r="443" spans="1:71" ht="16.5" customHeight="1" x14ac:dyDescent="0.25">
      <c r="A443" s="11"/>
      <c r="B443" s="193" t="s">
        <v>1138</v>
      </c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4"/>
      <c r="O443" s="22"/>
      <c r="P443" s="25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</row>
    <row r="444" spans="1:71" ht="16.5" customHeight="1" x14ac:dyDescent="0.25">
      <c r="A444" s="11"/>
      <c r="B444" s="32">
        <f t="shared" ref="B444:N444" si="116">IFERROR(VLOOKUP($B$443,$130:$203,MATCH($P444&amp;"/"&amp;B$324,$128:$128,0),FALSE),"")</f>
        <v>168564</v>
      </c>
      <c r="C444" s="32">
        <f t="shared" si="116"/>
        <v>201611</v>
      </c>
      <c r="D444" s="32">
        <f t="shared" si="116"/>
        <v>566996</v>
      </c>
      <c r="E444" s="32">
        <f t="shared" si="116"/>
        <v>229844</v>
      </c>
      <c r="F444" s="32">
        <f t="shared" si="116"/>
        <v>260190</v>
      </c>
      <c r="G444" s="32">
        <f t="shared" si="116"/>
        <v>365198</v>
      </c>
      <c r="H444" s="32">
        <f t="shared" si="116"/>
        <v>366088</v>
      </c>
      <c r="I444" s="32">
        <f t="shared" si="116"/>
        <v>466493</v>
      </c>
      <c r="J444" s="32">
        <f t="shared" si="116"/>
        <v>431955</v>
      </c>
      <c r="K444" s="32">
        <f t="shared" si="116"/>
        <v>524429</v>
      </c>
      <c r="L444" s="32">
        <f t="shared" si="116"/>
        <v>501311</v>
      </c>
      <c r="M444" s="32">
        <f t="shared" si="116"/>
        <v>658532</v>
      </c>
      <c r="N444" s="32">
        <f t="shared" si="116"/>
        <v>3258387</v>
      </c>
      <c r="O444" s="22"/>
      <c r="P444" s="25" t="s">
        <v>963</v>
      </c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</row>
    <row r="445" spans="1:71" ht="16.5" customHeight="1" x14ac:dyDescent="0.25">
      <c r="A445" s="11"/>
      <c r="B445" s="23">
        <f t="shared" ref="B445:N445" si="117">IFERROR(VLOOKUP($B$443,$130:$203,MATCH($P445&amp;"/"&amp;B$324,$128:$128,0),FALSE),"")</f>
        <v>179666</v>
      </c>
      <c r="C445" s="23">
        <f t="shared" si="117"/>
        <v>256279</v>
      </c>
      <c r="D445" s="23">
        <f t="shared" si="117"/>
        <v>156027</v>
      </c>
      <c r="E445" s="23">
        <f t="shared" si="117"/>
        <v>183344</v>
      </c>
      <c r="F445" s="23">
        <f t="shared" si="117"/>
        <v>315415</v>
      </c>
      <c r="G445" s="23">
        <f t="shared" si="117"/>
        <v>288743</v>
      </c>
      <c r="H445" s="23">
        <f t="shared" si="117"/>
        <v>503033</v>
      </c>
      <c r="I445" s="23">
        <f t="shared" si="117"/>
        <v>300005</v>
      </c>
      <c r="J445" s="23">
        <f t="shared" si="117"/>
        <v>408018</v>
      </c>
      <c r="K445" s="23">
        <f t="shared" si="117"/>
        <v>455038</v>
      </c>
      <c r="L445" s="23">
        <f t="shared" si="117"/>
        <v>533539</v>
      </c>
      <c r="M445" s="23">
        <f t="shared" si="117"/>
        <v>686916</v>
      </c>
      <c r="N445" s="23">
        <f t="shared" si="117"/>
        <v>822431</v>
      </c>
      <c r="O445" s="22"/>
      <c r="P445" s="25" t="s">
        <v>964</v>
      </c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</row>
    <row r="446" spans="1:71" ht="16.5" customHeight="1" x14ac:dyDescent="0.25">
      <c r="A446" s="11"/>
      <c r="B446" s="23">
        <f t="shared" ref="B446:N446" si="118">IFERROR(VLOOKUP($B$443,$130:$203,MATCH($P446&amp;"/"&amp;B$324,$128:$128,0),FALSE),"")</f>
        <v>264167</v>
      </c>
      <c r="C446" s="23">
        <f t="shared" si="118"/>
        <v>152585</v>
      </c>
      <c r="D446" s="23">
        <f t="shared" si="118"/>
        <v>190997</v>
      </c>
      <c r="E446" s="23">
        <f t="shared" si="118"/>
        <v>206380</v>
      </c>
      <c r="F446" s="23">
        <f t="shared" si="118"/>
        <v>1859514</v>
      </c>
      <c r="G446" s="23">
        <f t="shared" si="118"/>
        <v>279620</v>
      </c>
      <c r="H446" s="23">
        <f t="shared" si="118"/>
        <v>311985</v>
      </c>
      <c r="I446" s="23">
        <f t="shared" si="118"/>
        <v>306658</v>
      </c>
      <c r="J446" s="23">
        <f t="shared" si="118"/>
        <v>396977</v>
      </c>
      <c r="K446" s="23">
        <f t="shared" si="118"/>
        <v>4104221</v>
      </c>
      <c r="L446" s="23">
        <f t="shared" si="118"/>
        <v>881598</v>
      </c>
      <c r="M446" s="23">
        <f t="shared" si="118"/>
        <v>643818</v>
      </c>
      <c r="N446" s="23" t="str">
        <f t="shared" si="118"/>
        <v/>
      </c>
      <c r="O446" s="22"/>
      <c r="P446" s="25" t="s">
        <v>965</v>
      </c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</row>
    <row r="447" spans="1:71" ht="16.5" customHeight="1" x14ac:dyDescent="0.25">
      <c r="A447" s="11"/>
      <c r="B447" s="35">
        <f t="shared" ref="B447:N447" si="119">IFERROR(VLOOKUP($B$443,$130:$203,MATCH($P447&amp;"/"&amp;B$324,$128:$128,0),FALSE),"")</f>
        <v>266313</v>
      </c>
      <c r="C447" s="35">
        <f t="shared" si="119"/>
        <v>4224897</v>
      </c>
      <c r="D447" s="35">
        <f t="shared" si="119"/>
        <v>428657</v>
      </c>
      <c r="E447" s="35">
        <f t="shared" si="119"/>
        <v>430266.36</v>
      </c>
      <c r="F447" s="35">
        <f t="shared" si="119"/>
        <v>344071.34</v>
      </c>
      <c r="G447" s="35">
        <f t="shared" si="119"/>
        <v>862286.39</v>
      </c>
      <c r="H447" s="35">
        <f t="shared" si="119"/>
        <v>464197.9</v>
      </c>
      <c r="I447" s="35">
        <f t="shared" si="119"/>
        <v>516127.337</v>
      </c>
      <c r="J447" s="35">
        <f t="shared" si="119"/>
        <v>390265.77100000001</v>
      </c>
      <c r="K447" s="35">
        <f t="shared" si="119"/>
        <v>748589.43</v>
      </c>
      <c r="L447" s="35">
        <f t="shared" si="119"/>
        <v>769224.06</v>
      </c>
      <c r="M447" s="35">
        <f t="shared" si="119"/>
        <v>-19176.828000000001</v>
      </c>
      <c r="N447" s="35" t="str">
        <f t="shared" si="119"/>
        <v/>
      </c>
      <c r="O447" s="22"/>
      <c r="P447" s="25" t="s">
        <v>971</v>
      </c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</row>
    <row r="448" spans="1:71" ht="16.5" customHeight="1" x14ac:dyDescent="0.25">
      <c r="A448" s="11"/>
      <c r="B448" s="35">
        <f t="shared" ref="B448:M448" si="120">SUM(B444:B447)</f>
        <v>878710</v>
      </c>
      <c r="C448" s="35">
        <f t="shared" si="120"/>
        <v>4835372</v>
      </c>
      <c r="D448" s="35">
        <f t="shared" si="120"/>
        <v>1342677</v>
      </c>
      <c r="E448" s="35">
        <f t="shared" si="120"/>
        <v>1049834.3599999999</v>
      </c>
      <c r="F448" s="35">
        <f t="shared" si="120"/>
        <v>2779190.34</v>
      </c>
      <c r="G448" s="35">
        <f t="shared" si="120"/>
        <v>1795847.3900000001</v>
      </c>
      <c r="H448" s="35">
        <f t="shared" si="120"/>
        <v>1645303.9</v>
      </c>
      <c r="I448" s="35">
        <f t="shared" si="120"/>
        <v>1589283.3370000001</v>
      </c>
      <c r="J448" s="35">
        <f t="shared" si="120"/>
        <v>1627215.7709999999</v>
      </c>
      <c r="K448" s="35">
        <f t="shared" si="120"/>
        <v>5832277.4299999997</v>
      </c>
      <c r="L448" s="35">
        <f t="shared" si="120"/>
        <v>2685672.06</v>
      </c>
      <c r="M448" s="35">
        <f t="shared" si="120"/>
        <v>1970089.172</v>
      </c>
      <c r="N448" s="35">
        <f>IF(N445="",N444*4,IF(N446="",(N445+N444)*2,IF(N447="",((N446+N445+N444)/3)*4,SUM(N444:N447))))</f>
        <v>8161636</v>
      </c>
      <c r="O448" s="22">
        <f>RATE(M$324-B$324,,-B448,M448)</f>
        <v>7.6158876639166762E-2</v>
      </c>
      <c r="P448" s="25" t="s">
        <v>966</v>
      </c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</row>
    <row r="449" spans="1:71" ht="16.5" customHeight="1" x14ac:dyDescent="0.25">
      <c r="A449" s="11"/>
      <c r="B449" s="193" t="s">
        <v>973</v>
      </c>
      <c r="C449" s="183"/>
      <c r="D449" s="183"/>
      <c r="E449" s="183"/>
      <c r="F449" s="183"/>
      <c r="G449" s="183"/>
      <c r="H449" s="183"/>
      <c r="I449" s="183"/>
      <c r="J449" s="183"/>
      <c r="K449" s="183"/>
      <c r="L449" s="183"/>
      <c r="M449" s="183"/>
      <c r="N449" s="184"/>
      <c r="O449" s="22"/>
      <c r="P449" s="25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</row>
    <row r="450" spans="1:71" ht="16.5" customHeight="1" x14ac:dyDescent="0.25">
      <c r="A450" s="11"/>
      <c r="B450" s="23">
        <f t="shared" ref="B450:N450" si="121">B444+B437</f>
        <v>2259243</v>
      </c>
      <c r="C450" s="23">
        <f t="shared" si="121"/>
        <v>2799672</v>
      </c>
      <c r="D450" s="23">
        <f t="shared" si="121"/>
        <v>3474014</v>
      </c>
      <c r="E450" s="23">
        <f t="shared" si="121"/>
        <v>3125681</v>
      </c>
      <c r="F450" s="23">
        <f t="shared" si="121"/>
        <v>4174674</v>
      </c>
      <c r="G450" s="23">
        <f t="shared" si="121"/>
        <v>5232608</v>
      </c>
      <c r="H450" s="23">
        <f t="shared" si="121"/>
        <v>5639577</v>
      </c>
      <c r="I450" s="23">
        <f t="shared" si="121"/>
        <v>6227923</v>
      </c>
      <c r="J450" s="23">
        <f t="shared" si="121"/>
        <v>7235313</v>
      </c>
      <c r="K450" s="23">
        <f t="shared" si="121"/>
        <v>7729535</v>
      </c>
      <c r="L450" s="23">
        <f t="shared" si="121"/>
        <v>8231750</v>
      </c>
      <c r="M450" s="23">
        <f t="shared" si="121"/>
        <v>8800818</v>
      </c>
      <c r="N450" s="23">
        <f t="shared" si="121"/>
        <v>11457927</v>
      </c>
      <c r="O450" s="22"/>
      <c r="P450" s="25" t="s">
        <v>963</v>
      </c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</row>
    <row r="451" spans="1:71" ht="16.5" customHeight="1" x14ac:dyDescent="0.25">
      <c r="A451" s="11"/>
      <c r="B451" s="23">
        <f t="shared" ref="B451:N451" si="122">B445+B438</f>
        <v>2311654</v>
      </c>
      <c r="C451" s="23">
        <f t="shared" si="122"/>
        <v>3008120</v>
      </c>
      <c r="D451" s="23">
        <f t="shared" si="122"/>
        <v>2497172</v>
      </c>
      <c r="E451" s="23">
        <f t="shared" si="122"/>
        <v>2951096</v>
      </c>
      <c r="F451" s="23">
        <f t="shared" si="122"/>
        <v>4449779</v>
      </c>
      <c r="G451" s="23">
        <f t="shared" si="122"/>
        <v>5150763</v>
      </c>
      <c r="H451" s="23">
        <f t="shared" si="122"/>
        <v>6022744</v>
      </c>
      <c r="I451" s="23">
        <f t="shared" si="122"/>
        <v>6147696</v>
      </c>
      <c r="J451" s="23">
        <f t="shared" si="122"/>
        <v>7208022</v>
      </c>
      <c r="K451" s="23">
        <f t="shared" si="122"/>
        <v>7622297</v>
      </c>
      <c r="L451" s="23">
        <f t="shared" si="122"/>
        <v>9411768</v>
      </c>
      <c r="M451" s="23">
        <f t="shared" si="122"/>
        <v>9320741</v>
      </c>
      <c r="N451" s="23">
        <f t="shared" si="122"/>
        <v>5101692</v>
      </c>
      <c r="O451" s="22"/>
      <c r="P451" s="25" t="s">
        <v>964</v>
      </c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</row>
    <row r="452" spans="1:71" ht="16.5" customHeight="1" x14ac:dyDescent="0.25">
      <c r="A452" s="11"/>
      <c r="B452" s="23">
        <f t="shared" ref="B452:M452" si="123">B446+B439</f>
        <v>2424456</v>
      </c>
      <c r="C452" s="23">
        <f t="shared" si="123"/>
        <v>2935509</v>
      </c>
      <c r="D452" s="23">
        <f t="shared" si="123"/>
        <v>2606710</v>
      </c>
      <c r="E452" s="23">
        <f t="shared" si="123"/>
        <v>3166073</v>
      </c>
      <c r="F452" s="23">
        <f t="shared" si="123"/>
        <v>6114764</v>
      </c>
      <c r="G452" s="23">
        <f t="shared" si="123"/>
        <v>5143870</v>
      </c>
      <c r="H452" s="23">
        <f t="shared" si="123"/>
        <v>6071599</v>
      </c>
      <c r="I452" s="23">
        <f t="shared" si="123"/>
        <v>6377661</v>
      </c>
      <c r="J452" s="23">
        <f t="shared" si="123"/>
        <v>7326976</v>
      </c>
      <c r="K452" s="23">
        <f t="shared" si="123"/>
        <v>11207026</v>
      </c>
      <c r="L452" s="23">
        <f t="shared" si="123"/>
        <v>9527597</v>
      </c>
      <c r="M452" s="23">
        <f t="shared" si="123"/>
        <v>9454361</v>
      </c>
      <c r="N452" s="23" t="str">
        <f t="shared" ref="N452:N453" si="124">IFERROR(VLOOKUP($B$405,$131:$202,MATCH($P452&amp;"/"&amp;N$315,$129:$129,0),FALSE),"")</f>
        <v/>
      </c>
      <c r="O452" s="22"/>
      <c r="P452" s="25" t="s">
        <v>965</v>
      </c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</row>
    <row r="453" spans="1:71" ht="16.5" customHeight="1" x14ac:dyDescent="0.25">
      <c r="A453" s="11"/>
      <c r="B453" s="23">
        <f t="shared" ref="B453:M453" si="125">B447+B440</f>
        <v>2481988</v>
      </c>
      <c r="C453" s="23">
        <f t="shared" si="125"/>
        <v>7026328</v>
      </c>
      <c r="D453" s="23">
        <f t="shared" si="125"/>
        <v>3294683</v>
      </c>
      <c r="E453" s="23">
        <f t="shared" si="125"/>
        <v>3757713.55</v>
      </c>
      <c r="F453" s="23">
        <f t="shared" si="125"/>
        <v>4801745.5449999999</v>
      </c>
      <c r="G453" s="23">
        <f t="shared" si="125"/>
        <v>6181781.2189999996</v>
      </c>
      <c r="H453" s="23">
        <f t="shared" si="125"/>
        <v>6218925.5900000008</v>
      </c>
      <c r="I453" s="23">
        <f t="shared" si="125"/>
        <v>7118568.7470000004</v>
      </c>
      <c r="J453" s="23">
        <f t="shared" si="125"/>
        <v>7490605.2229999993</v>
      </c>
      <c r="K453" s="23">
        <f t="shared" si="125"/>
        <v>8058425.6299999999</v>
      </c>
      <c r="L453" s="23">
        <f t="shared" si="125"/>
        <v>9401620.4400000013</v>
      </c>
      <c r="M453" s="23">
        <f t="shared" si="125"/>
        <v>11113560.689000001</v>
      </c>
      <c r="N453" s="23" t="str">
        <f t="shared" si="124"/>
        <v/>
      </c>
      <c r="O453" s="22"/>
      <c r="P453" s="25" t="s">
        <v>971</v>
      </c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</row>
    <row r="454" spans="1:71" ht="16.5" customHeight="1" x14ac:dyDescent="0.25">
      <c r="A454" s="11"/>
      <c r="B454" s="38">
        <f t="shared" ref="B454:M454" si="126">SUM(B450:B453)</f>
        <v>9477341</v>
      </c>
      <c r="C454" s="38">
        <f t="shared" si="126"/>
        <v>15769629</v>
      </c>
      <c r="D454" s="38">
        <f t="shared" si="126"/>
        <v>11872579</v>
      </c>
      <c r="E454" s="38">
        <f t="shared" si="126"/>
        <v>13000563.550000001</v>
      </c>
      <c r="F454" s="38">
        <f t="shared" si="126"/>
        <v>19540962.545000002</v>
      </c>
      <c r="G454" s="38">
        <f t="shared" si="126"/>
        <v>21709022.219000001</v>
      </c>
      <c r="H454" s="38">
        <f t="shared" si="126"/>
        <v>23952845.59</v>
      </c>
      <c r="I454" s="38">
        <f t="shared" si="126"/>
        <v>25871848.747000001</v>
      </c>
      <c r="J454" s="38">
        <f t="shared" si="126"/>
        <v>29260916.222999997</v>
      </c>
      <c r="K454" s="38">
        <f t="shared" si="126"/>
        <v>34617283.630000003</v>
      </c>
      <c r="L454" s="38">
        <f t="shared" si="126"/>
        <v>36572735.439999998</v>
      </c>
      <c r="M454" s="38">
        <f t="shared" si="126"/>
        <v>38689480.689000003</v>
      </c>
      <c r="N454" s="38">
        <f>IF(N451="",N450*4,IF(N452="",(N451+N450)*2,IF(N453="",((N452+N451+N450)/3)*4,SUM(N450:N453))))</f>
        <v>33119238</v>
      </c>
      <c r="O454" s="22">
        <f>RATE(M$324-B$324,,-B454,M454)</f>
        <v>0.13641496685813753</v>
      </c>
      <c r="P454" s="25" t="s">
        <v>966</v>
      </c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</row>
    <row r="455" spans="1:71" ht="16.5" customHeight="1" x14ac:dyDescent="0.25">
      <c r="A455" s="11"/>
      <c r="B455" s="196" t="s">
        <v>974</v>
      </c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7"/>
      <c r="O455" s="22"/>
      <c r="P455" s="25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</row>
    <row r="456" spans="1:71" ht="16.5" customHeight="1" x14ac:dyDescent="0.25">
      <c r="A456" s="11"/>
      <c r="B456" s="199" t="s">
        <v>1146</v>
      </c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1"/>
      <c r="O456" s="22"/>
      <c r="P456" s="25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</row>
    <row r="457" spans="1:71" ht="16.5" customHeight="1" x14ac:dyDescent="0.25">
      <c r="A457" s="11"/>
      <c r="B457" s="32">
        <f t="shared" ref="B457:N457" si="127">IFERROR(VLOOKUP($B$456,$130:$203,MATCH($P457&amp;"/"&amp;B$324,$128:$128,0),FALSE),"")</f>
        <v>1154035</v>
      </c>
      <c r="C457" s="32">
        <f t="shared" si="127"/>
        <v>1517455</v>
      </c>
      <c r="D457" s="32">
        <f t="shared" si="127"/>
        <v>1746319</v>
      </c>
      <c r="E457" s="32">
        <f t="shared" si="127"/>
        <v>1836933</v>
      </c>
      <c r="F457" s="32">
        <f t="shared" si="127"/>
        <v>2185728</v>
      </c>
      <c r="G457" s="32">
        <f t="shared" si="127"/>
        <v>2491752</v>
      </c>
      <c r="H457" s="32">
        <f t="shared" si="127"/>
        <v>2723379</v>
      </c>
      <c r="I457" s="32">
        <f t="shared" si="127"/>
        <v>2864096</v>
      </c>
      <c r="J457" s="32">
        <f t="shared" si="127"/>
        <v>3424053</v>
      </c>
      <c r="K457" s="32">
        <f t="shared" si="127"/>
        <v>3460130</v>
      </c>
      <c r="L457" s="32">
        <f t="shared" si="127"/>
        <v>3852155</v>
      </c>
      <c r="M457" s="32">
        <f t="shared" si="127"/>
        <v>4055071</v>
      </c>
      <c r="N457" s="32">
        <f t="shared" si="127"/>
        <v>4037940</v>
      </c>
      <c r="O457" s="22"/>
      <c r="P457" s="25" t="s">
        <v>963</v>
      </c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</row>
    <row r="458" spans="1:71" ht="16.5" customHeight="1" x14ac:dyDescent="0.25">
      <c r="A458" s="11"/>
      <c r="B458" s="23">
        <f t="shared" ref="B458:N458" si="128">IFERROR(VLOOKUP($B$456,$130:$203,MATCH($P458&amp;"/"&amp;B$324,$128:$128,0),FALSE),"")</f>
        <v>1179051</v>
      </c>
      <c r="C458" s="23">
        <f t="shared" si="128"/>
        <v>1666241</v>
      </c>
      <c r="D458" s="23">
        <f t="shared" si="128"/>
        <v>1689167</v>
      </c>
      <c r="E458" s="23">
        <f t="shared" si="128"/>
        <v>1892941</v>
      </c>
      <c r="F458" s="23">
        <f t="shared" si="128"/>
        <v>2300795</v>
      </c>
      <c r="G458" s="23">
        <f t="shared" si="128"/>
        <v>2592979</v>
      </c>
      <c r="H458" s="23">
        <f t="shared" si="128"/>
        <v>2877429</v>
      </c>
      <c r="I458" s="23">
        <f t="shared" si="128"/>
        <v>3021984</v>
      </c>
      <c r="J458" s="23">
        <f t="shared" si="128"/>
        <v>3465954</v>
      </c>
      <c r="K458" s="23">
        <f t="shared" si="128"/>
        <v>3577973</v>
      </c>
      <c r="L458" s="23">
        <f t="shared" si="128"/>
        <v>4618125</v>
      </c>
      <c r="M458" s="23">
        <f t="shared" si="128"/>
        <v>4515973</v>
      </c>
      <c r="N458" s="23">
        <f t="shared" si="128"/>
        <v>3055485</v>
      </c>
      <c r="O458" s="22"/>
      <c r="P458" s="25" t="s">
        <v>964</v>
      </c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</row>
    <row r="459" spans="1:71" ht="16.5" customHeight="1" x14ac:dyDescent="0.25">
      <c r="A459" s="11"/>
      <c r="B459" s="23">
        <f t="shared" ref="B459:N459" si="129">IFERROR(VLOOKUP($B$456,$130:$203,MATCH($P459&amp;"/"&amp;B$324,$128:$128,0),FALSE),"")</f>
        <v>1224175</v>
      </c>
      <c r="C459" s="23">
        <f t="shared" si="129"/>
        <v>1719148</v>
      </c>
      <c r="D459" s="23">
        <f t="shared" si="129"/>
        <v>1707161</v>
      </c>
      <c r="E459" s="23">
        <f t="shared" si="129"/>
        <v>1988315</v>
      </c>
      <c r="F459" s="23">
        <f t="shared" si="129"/>
        <v>2369989</v>
      </c>
      <c r="G459" s="23">
        <f t="shared" si="129"/>
        <v>2636290</v>
      </c>
      <c r="H459" s="23">
        <f t="shared" si="129"/>
        <v>3021914</v>
      </c>
      <c r="I459" s="23">
        <f t="shared" si="129"/>
        <v>3243021</v>
      </c>
      <c r="J459" s="23">
        <f t="shared" si="129"/>
        <v>3511221</v>
      </c>
      <c r="K459" s="23">
        <f t="shared" si="129"/>
        <v>3661162</v>
      </c>
      <c r="L459" s="23">
        <f t="shared" si="129"/>
        <v>4538770</v>
      </c>
      <c r="M459" s="23">
        <f t="shared" si="129"/>
        <v>4558372</v>
      </c>
      <c r="N459" s="23" t="str">
        <f t="shared" si="129"/>
        <v/>
      </c>
      <c r="O459" s="22"/>
      <c r="P459" s="25" t="s">
        <v>965</v>
      </c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</row>
    <row r="460" spans="1:71" ht="16.5" customHeight="1" x14ac:dyDescent="0.25">
      <c r="A460" s="11"/>
      <c r="B460" s="35">
        <f t="shared" ref="B460:N460" si="130">IFERROR(VLOOKUP($B$456,$130:$203,MATCH($P460&amp;"/"&amp;B$324,$128:$128,0),FALSE),"")</f>
        <v>1332337</v>
      </c>
      <c r="C460" s="35">
        <f t="shared" si="130"/>
        <v>1793834</v>
      </c>
      <c r="D460" s="35">
        <f t="shared" si="130"/>
        <v>1778400</v>
      </c>
      <c r="E460" s="35">
        <f t="shared" si="130"/>
        <v>2065257.22</v>
      </c>
      <c r="F460" s="35">
        <f t="shared" si="130"/>
        <v>2576886.8319999999</v>
      </c>
      <c r="G460" s="35">
        <f t="shared" si="130"/>
        <v>2820602.6469999999</v>
      </c>
      <c r="H460" s="35">
        <f t="shared" si="130"/>
        <v>2993518.87</v>
      </c>
      <c r="I460" s="35">
        <f t="shared" si="130"/>
        <v>3504621.5329999998</v>
      </c>
      <c r="J460" s="35">
        <f t="shared" si="130"/>
        <v>3639370.219</v>
      </c>
      <c r="K460" s="35">
        <f t="shared" si="130"/>
        <v>3818894.73</v>
      </c>
      <c r="L460" s="35">
        <f t="shared" si="130"/>
        <v>4569955.6500000004</v>
      </c>
      <c r="M460" s="35">
        <f t="shared" si="130"/>
        <v>4978212.0130000003</v>
      </c>
      <c r="N460" s="35" t="str">
        <f t="shared" si="130"/>
        <v/>
      </c>
      <c r="O460" s="22"/>
      <c r="P460" s="25" t="s">
        <v>971</v>
      </c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</row>
    <row r="461" spans="1:71" ht="16.5" customHeight="1" x14ac:dyDescent="0.25">
      <c r="A461" s="11"/>
      <c r="B461" s="35">
        <f t="shared" ref="B461:M461" si="131">SUM(B457:B460)</f>
        <v>4889598</v>
      </c>
      <c r="C461" s="35">
        <f t="shared" si="131"/>
        <v>6696678</v>
      </c>
      <c r="D461" s="35">
        <f t="shared" si="131"/>
        <v>6921047</v>
      </c>
      <c r="E461" s="35">
        <f t="shared" si="131"/>
        <v>7783446.2199999997</v>
      </c>
      <c r="F461" s="35">
        <f t="shared" si="131"/>
        <v>9433398.8320000004</v>
      </c>
      <c r="G461" s="35">
        <f t="shared" si="131"/>
        <v>10541623.647</v>
      </c>
      <c r="H461" s="35">
        <f t="shared" si="131"/>
        <v>11616240.870000001</v>
      </c>
      <c r="I461" s="35">
        <f t="shared" si="131"/>
        <v>12633722.533</v>
      </c>
      <c r="J461" s="35">
        <f t="shared" si="131"/>
        <v>14040598.219000001</v>
      </c>
      <c r="K461" s="35">
        <f t="shared" si="131"/>
        <v>14518159.73</v>
      </c>
      <c r="L461" s="35">
        <f t="shared" si="131"/>
        <v>17579005.649999999</v>
      </c>
      <c r="M461" s="35">
        <f t="shared" si="131"/>
        <v>18107628.013</v>
      </c>
      <c r="N461" s="35">
        <f>IF(N458="",N457*4,IF(N459="",(N458+N457)*2,IF(N460="",((N459+N458+N457)/3)*4,SUM(N457:N460))))</f>
        <v>14186850</v>
      </c>
      <c r="O461" s="22">
        <f t="shared" ref="O461:O462" si="132">RATE(M$324-B$324,,-B461,M461)</f>
        <v>0.12639277309380961</v>
      </c>
      <c r="P461" s="25" t="s">
        <v>966</v>
      </c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</row>
    <row r="462" spans="1:71" ht="16.5" customHeight="1" x14ac:dyDescent="0.25">
      <c r="A462" s="11"/>
      <c r="B462" s="39">
        <f t="shared" ref="B462:N462" si="133">B461/B$441</f>
        <v>0.56864842787183212</v>
      </c>
      <c r="C462" s="40">
        <f t="shared" si="133"/>
        <v>0.61244929582320962</v>
      </c>
      <c r="D462" s="40">
        <f t="shared" si="133"/>
        <v>0.65727553779702796</v>
      </c>
      <c r="E462" s="40">
        <f t="shared" si="133"/>
        <v>0.65129466966023686</v>
      </c>
      <c r="F462" s="40">
        <f t="shared" si="133"/>
        <v>0.56279244918899674</v>
      </c>
      <c r="G462" s="40">
        <f t="shared" si="133"/>
        <v>0.52937935500109201</v>
      </c>
      <c r="H462" s="40">
        <f t="shared" si="133"/>
        <v>0.52073155488967737</v>
      </c>
      <c r="I462" s="40">
        <f t="shared" si="133"/>
        <v>0.52027956353397509</v>
      </c>
      <c r="J462" s="40">
        <f t="shared" si="133"/>
        <v>0.50809692474551693</v>
      </c>
      <c r="K462" s="40">
        <f t="shared" si="133"/>
        <v>0.50436535011064199</v>
      </c>
      <c r="L462" s="40">
        <f t="shared" si="133"/>
        <v>0.51875270078359903</v>
      </c>
      <c r="M462" s="40">
        <f t="shared" si="133"/>
        <v>0.49313529622670077</v>
      </c>
      <c r="N462" s="41">
        <f t="shared" si="133"/>
        <v>0.56843802541606359</v>
      </c>
      <c r="O462" s="22">
        <f t="shared" si="132"/>
        <v>-1.2869093584333467E-2</v>
      </c>
      <c r="P462" s="27" t="s">
        <v>967</v>
      </c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</row>
    <row r="463" spans="1:71" ht="16.5" customHeight="1" x14ac:dyDescent="0.25">
      <c r="A463" s="28"/>
      <c r="B463" s="36"/>
      <c r="C463" s="26">
        <f t="shared" ref="C463:N463" si="134">C461/B461-1</f>
        <v>0.36957639462385261</v>
      </c>
      <c r="D463" s="26">
        <f t="shared" si="134"/>
        <v>3.350452269020554E-2</v>
      </c>
      <c r="E463" s="26">
        <f t="shared" si="134"/>
        <v>0.12460531188417012</v>
      </c>
      <c r="F463" s="26">
        <f t="shared" si="134"/>
        <v>0.21198227178089257</v>
      </c>
      <c r="G463" s="26">
        <f t="shared" si="134"/>
        <v>0.11747884667408282</v>
      </c>
      <c r="H463" s="26">
        <f t="shared" si="134"/>
        <v>0.10194038973358932</v>
      </c>
      <c r="I463" s="26">
        <f t="shared" si="134"/>
        <v>8.7591302073266819E-2</v>
      </c>
      <c r="J463" s="26">
        <f t="shared" si="134"/>
        <v>0.11135876083435914</v>
      </c>
      <c r="K463" s="26">
        <f t="shared" si="134"/>
        <v>3.4012903407046879E-2</v>
      </c>
      <c r="L463" s="26">
        <f t="shared" si="134"/>
        <v>0.21082878112128323</v>
      </c>
      <c r="M463" s="26">
        <f t="shared" si="134"/>
        <v>3.007123232820641E-2</v>
      </c>
      <c r="N463" s="26">
        <f t="shared" si="134"/>
        <v>-0.21652631753784413</v>
      </c>
      <c r="O463" s="33"/>
      <c r="P463" s="27" t="s">
        <v>972</v>
      </c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</row>
    <row r="464" spans="1:71" ht="16.5" customHeight="1" x14ac:dyDescent="0.25">
      <c r="A464" s="11"/>
      <c r="B464" s="197" t="s">
        <v>1203</v>
      </c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4"/>
      <c r="O464" s="22"/>
      <c r="P464" s="25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</row>
    <row r="465" spans="1:71" ht="16.5" customHeight="1" x14ac:dyDescent="0.25">
      <c r="A465" s="11"/>
      <c r="B465" s="32">
        <f t="shared" ref="B465:N465" si="135">IFERROR(B437-B457,"")</f>
        <v>936644</v>
      </c>
      <c r="C465" s="32">
        <f t="shared" si="135"/>
        <v>1080606</v>
      </c>
      <c r="D465" s="32">
        <f t="shared" si="135"/>
        <v>1160699</v>
      </c>
      <c r="E465" s="32">
        <f t="shared" si="135"/>
        <v>1058904</v>
      </c>
      <c r="F465" s="32">
        <f t="shared" si="135"/>
        <v>1728756</v>
      </c>
      <c r="G465" s="32">
        <f t="shared" si="135"/>
        <v>2375658</v>
      </c>
      <c r="H465" s="32">
        <f t="shared" si="135"/>
        <v>2550110</v>
      </c>
      <c r="I465" s="32">
        <f t="shared" si="135"/>
        <v>2897334</v>
      </c>
      <c r="J465" s="32">
        <f t="shared" si="135"/>
        <v>3379305</v>
      </c>
      <c r="K465" s="32">
        <f t="shared" si="135"/>
        <v>3744976</v>
      </c>
      <c r="L465" s="32">
        <f t="shared" si="135"/>
        <v>3878284</v>
      </c>
      <c r="M465" s="32">
        <f t="shared" si="135"/>
        <v>4087215</v>
      </c>
      <c r="N465" s="32">
        <f t="shared" si="135"/>
        <v>4161600</v>
      </c>
      <c r="O465" s="22"/>
      <c r="P465" s="25" t="s">
        <v>963</v>
      </c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</row>
    <row r="466" spans="1:71" ht="16.5" customHeight="1" x14ac:dyDescent="0.25">
      <c r="A466" s="11"/>
      <c r="B466" s="23">
        <f t="shared" ref="B466:N466" si="136">IFERROR(B438-B458,"")</f>
        <v>952937</v>
      </c>
      <c r="C466" s="23">
        <f t="shared" si="136"/>
        <v>1085600</v>
      </c>
      <c r="D466" s="23">
        <f t="shared" si="136"/>
        <v>651978</v>
      </c>
      <c r="E466" s="23">
        <f t="shared" si="136"/>
        <v>874811</v>
      </c>
      <c r="F466" s="23">
        <f t="shared" si="136"/>
        <v>1833569</v>
      </c>
      <c r="G466" s="23">
        <f t="shared" si="136"/>
        <v>2269041</v>
      </c>
      <c r="H466" s="23">
        <f t="shared" si="136"/>
        <v>2642282</v>
      </c>
      <c r="I466" s="23">
        <f t="shared" si="136"/>
        <v>2825707</v>
      </c>
      <c r="J466" s="23">
        <f t="shared" si="136"/>
        <v>3334050</v>
      </c>
      <c r="K466" s="23">
        <f t="shared" si="136"/>
        <v>3589286</v>
      </c>
      <c r="L466" s="23">
        <f t="shared" si="136"/>
        <v>4260104</v>
      </c>
      <c r="M466" s="23">
        <f t="shared" si="136"/>
        <v>4117852</v>
      </c>
      <c r="N466" s="23">
        <f t="shared" si="136"/>
        <v>1223776</v>
      </c>
      <c r="O466" s="22"/>
      <c r="P466" s="25" t="s">
        <v>964</v>
      </c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</row>
    <row r="467" spans="1:71" ht="16.5" customHeight="1" x14ac:dyDescent="0.25">
      <c r="A467" s="11"/>
      <c r="B467" s="23">
        <f t="shared" ref="B467:N467" si="137">IFERROR(B439-B459,"")</f>
        <v>936114</v>
      </c>
      <c r="C467" s="23">
        <f t="shared" si="137"/>
        <v>1063776</v>
      </c>
      <c r="D467" s="23">
        <f t="shared" si="137"/>
        <v>708552</v>
      </c>
      <c r="E467" s="23">
        <f t="shared" si="137"/>
        <v>971378</v>
      </c>
      <c r="F467" s="23">
        <f t="shared" si="137"/>
        <v>1885261</v>
      </c>
      <c r="G467" s="23">
        <f t="shared" si="137"/>
        <v>2227960</v>
      </c>
      <c r="H467" s="23">
        <f t="shared" si="137"/>
        <v>2737700</v>
      </c>
      <c r="I467" s="23">
        <f t="shared" si="137"/>
        <v>2827982</v>
      </c>
      <c r="J467" s="23">
        <f t="shared" si="137"/>
        <v>3418778</v>
      </c>
      <c r="K467" s="23">
        <f t="shared" si="137"/>
        <v>3441643</v>
      </c>
      <c r="L467" s="23">
        <f t="shared" si="137"/>
        <v>4107229</v>
      </c>
      <c r="M467" s="23">
        <f t="shared" si="137"/>
        <v>4252171</v>
      </c>
      <c r="N467" s="23" t="str">
        <f t="shared" si="137"/>
        <v/>
      </c>
      <c r="O467" s="22"/>
      <c r="P467" s="25" t="s">
        <v>965</v>
      </c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</row>
    <row r="468" spans="1:71" ht="16.5" customHeight="1" x14ac:dyDescent="0.25">
      <c r="A468" s="11"/>
      <c r="B468" s="35">
        <f t="shared" ref="B468:N468" si="138">IFERROR(B440-B460,"")</f>
        <v>883338</v>
      </c>
      <c r="C468" s="35">
        <f t="shared" si="138"/>
        <v>1007597</v>
      </c>
      <c r="D468" s="35">
        <f t="shared" si="138"/>
        <v>1087626</v>
      </c>
      <c r="E468" s="35">
        <f t="shared" si="138"/>
        <v>1262189.97</v>
      </c>
      <c r="F468" s="35">
        <f t="shared" si="138"/>
        <v>1880787.3730000001</v>
      </c>
      <c r="G468" s="35">
        <f t="shared" si="138"/>
        <v>2498892.182</v>
      </c>
      <c r="H468" s="35">
        <f t="shared" si="138"/>
        <v>2761208.8200000003</v>
      </c>
      <c r="I468" s="35">
        <f t="shared" si="138"/>
        <v>3097819.8770000003</v>
      </c>
      <c r="J468" s="35">
        <f t="shared" si="138"/>
        <v>3460969.2329999995</v>
      </c>
      <c r="K468" s="35">
        <f t="shared" si="138"/>
        <v>3490941.47</v>
      </c>
      <c r="L468" s="35">
        <f t="shared" si="138"/>
        <v>4062440.7300000004</v>
      </c>
      <c r="M468" s="35">
        <f t="shared" si="138"/>
        <v>6154525.5040000007</v>
      </c>
      <c r="N468" s="35" t="str">
        <f t="shared" si="138"/>
        <v/>
      </c>
      <c r="O468" s="22"/>
      <c r="P468" s="25" t="s">
        <v>971</v>
      </c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</row>
    <row r="469" spans="1:71" ht="16.5" customHeight="1" x14ac:dyDescent="0.25">
      <c r="A469" s="11"/>
      <c r="B469" s="32">
        <f t="shared" ref="B469:N469" si="139">IFERROR(B441-B461,"")</f>
        <v>3709033</v>
      </c>
      <c r="C469" s="32">
        <f t="shared" si="139"/>
        <v>4237579</v>
      </c>
      <c r="D469" s="32">
        <f t="shared" si="139"/>
        <v>3608855</v>
      </c>
      <c r="E469" s="32">
        <f t="shared" si="139"/>
        <v>4167282.9699999997</v>
      </c>
      <c r="F469" s="32">
        <f t="shared" si="139"/>
        <v>7328373.3729999997</v>
      </c>
      <c r="G469" s="32">
        <f t="shared" si="139"/>
        <v>9371551.182</v>
      </c>
      <c r="H469" s="32">
        <f t="shared" si="139"/>
        <v>10691300.82</v>
      </c>
      <c r="I469" s="32">
        <f t="shared" si="139"/>
        <v>11648842.877</v>
      </c>
      <c r="J469" s="32">
        <f t="shared" si="139"/>
        <v>13593102.232999999</v>
      </c>
      <c r="K469" s="32">
        <f t="shared" si="139"/>
        <v>14266846.469999999</v>
      </c>
      <c r="L469" s="32">
        <f t="shared" si="139"/>
        <v>16308057.730000004</v>
      </c>
      <c r="M469" s="32">
        <f t="shared" si="139"/>
        <v>18611763.504000004</v>
      </c>
      <c r="N469" s="32">
        <f t="shared" si="139"/>
        <v>10770752</v>
      </c>
      <c r="O469" s="22">
        <f t="shared" ref="O469:O470" si="140">RATE(M$324-B$324,,-B469,M469)</f>
        <v>0.15793520232868766</v>
      </c>
      <c r="P469" s="25" t="s">
        <v>966</v>
      </c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</row>
    <row r="470" spans="1:71" ht="16.5" customHeight="1" x14ac:dyDescent="0.25">
      <c r="A470" s="11"/>
      <c r="B470" s="26">
        <f t="shared" ref="B470:N470" si="141">B469/B$441</f>
        <v>0.43135157212816783</v>
      </c>
      <c r="C470" s="26">
        <f t="shared" si="141"/>
        <v>0.38755070417679044</v>
      </c>
      <c r="D470" s="26">
        <f t="shared" si="141"/>
        <v>0.34272446220297209</v>
      </c>
      <c r="E470" s="26">
        <f t="shared" si="141"/>
        <v>0.34870533033976314</v>
      </c>
      <c r="F470" s="26">
        <f t="shared" si="141"/>
        <v>0.43720755081100326</v>
      </c>
      <c r="G470" s="26">
        <f t="shared" si="141"/>
        <v>0.47062064499890804</v>
      </c>
      <c r="H470" s="26">
        <f t="shared" si="141"/>
        <v>0.47926844511032268</v>
      </c>
      <c r="I470" s="26">
        <f t="shared" si="141"/>
        <v>0.47972043646602497</v>
      </c>
      <c r="J470" s="26">
        <f t="shared" si="141"/>
        <v>0.49190307525448307</v>
      </c>
      <c r="K470" s="26">
        <f t="shared" si="141"/>
        <v>0.49563464988935801</v>
      </c>
      <c r="L470" s="26">
        <f t="shared" si="141"/>
        <v>0.48124729921640091</v>
      </c>
      <c r="M470" s="26">
        <f t="shared" si="141"/>
        <v>0.50686470377329929</v>
      </c>
      <c r="N470" s="26">
        <f t="shared" si="141"/>
        <v>0.43156197458393641</v>
      </c>
      <c r="O470" s="22">
        <f t="shared" si="140"/>
        <v>1.4773579117927821E-2</v>
      </c>
      <c r="P470" s="40" t="s">
        <v>976</v>
      </c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</row>
    <row r="471" spans="1:71" ht="16.5" customHeight="1" x14ac:dyDescent="0.25">
      <c r="A471" s="28"/>
      <c r="B471" s="36"/>
      <c r="C471" s="26">
        <f t="shared" ref="C471:N471" si="142">C469/B469-1</f>
        <v>0.14250237191203197</v>
      </c>
      <c r="D471" s="26">
        <f t="shared" si="142"/>
        <v>-0.14836867938037257</v>
      </c>
      <c r="E471" s="26">
        <f t="shared" si="142"/>
        <v>0.15473826740060215</v>
      </c>
      <c r="F471" s="26">
        <f t="shared" si="142"/>
        <v>0.75854949753988032</v>
      </c>
      <c r="G471" s="26">
        <f t="shared" si="142"/>
        <v>0.27880372696725586</v>
      </c>
      <c r="H471" s="26">
        <f t="shared" si="142"/>
        <v>0.14082510060179287</v>
      </c>
      <c r="I471" s="26">
        <f t="shared" si="142"/>
        <v>8.9562727035866985E-2</v>
      </c>
      <c r="J471" s="26">
        <f t="shared" si="142"/>
        <v>0.16690579283534102</v>
      </c>
      <c r="K471" s="26">
        <f t="shared" si="142"/>
        <v>4.9565156316146108E-2</v>
      </c>
      <c r="L471" s="26">
        <f t="shared" si="142"/>
        <v>0.14307375244362652</v>
      </c>
      <c r="M471" s="26">
        <f t="shared" si="142"/>
        <v>0.1412618113168771</v>
      </c>
      <c r="N471" s="26">
        <f t="shared" si="142"/>
        <v>-0.42129331281878957</v>
      </c>
      <c r="O471" s="33"/>
      <c r="P471" s="27" t="s">
        <v>972</v>
      </c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</row>
    <row r="472" spans="1:71" ht="16.5" customHeight="1" x14ac:dyDescent="0.25">
      <c r="A472" s="11"/>
      <c r="B472" s="194" t="s">
        <v>977</v>
      </c>
      <c r="C472" s="18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4"/>
      <c r="O472" s="22"/>
      <c r="P472" s="15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</row>
    <row r="473" spans="1:71" ht="16.5" customHeight="1" x14ac:dyDescent="0.25">
      <c r="A473" s="11"/>
      <c r="B473" s="195" t="s">
        <v>1204</v>
      </c>
      <c r="C473" s="183"/>
      <c r="D473" s="183"/>
      <c r="E473" s="183"/>
      <c r="F473" s="183"/>
      <c r="G473" s="183"/>
      <c r="H473" s="183"/>
      <c r="I473" s="183"/>
      <c r="J473" s="183"/>
      <c r="K473" s="183"/>
      <c r="L473" s="183"/>
      <c r="M473" s="183"/>
      <c r="N473" s="184"/>
      <c r="O473" s="22"/>
      <c r="P473" s="15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</row>
    <row r="474" spans="1:71" ht="16.5" customHeight="1" x14ac:dyDescent="0.25">
      <c r="A474" s="11"/>
      <c r="B474" s="32" t="str">
        <f t="shared" ref="B474:N474" si="143">IFERROR(VLOOKUP($B$473,$130:$203,MATCH($P474&amp;"/"&amp;B$324,$128:$128,0),FALSE),"")</f>
        <v/>
      </c>
      <c r="C474" s="32" t="str">
        <f t="shared" si="143"/>
        <v/>
      </c>
      <c r="D474" s="32" t="str">
        <f t="shared" si="143"/>
        <v/>
      </c>
      <c r="E474" s="32" t="str">
        <f t="shared" si="143"/>
        <v/>
      </c>
      <c r="F474" s="32" t="str">
        <f t="shared" si="143"/>
        <v/>
      </c>
      <c r="G474" s="32" t="str">
        <f t="shared" si="143"/>
        <v/>
      </c>
      <c r="H474" s="32" t="str">
        <f t="shared" si="143"/>
        <v/>
      </c>
      <c r="I474" s="32" t="str">
        <f t="shared" si="143"/>
        <v/>
      </c>
      <c r="J474" s="32" t="str">
        <f t="shared" si="143"/>
        <v/>
      </c>
      <c r="K474" s="32" t="str">
        <f t="shared" si="143"/>
        <v/>
      </c>
      <c r="L474" s="32" t="str">
        <f t="shared" si="143"/>
        <v/>
      </c>
      <c r="M474" s="32" t="str">
        <f t="shared" si="143"/>
        <v/>
      </c>
      <c r="N474" s="32" t="str">
        <f t="shared" si="143"/>
        <v/>
      </c>
      <c r="O474" s="22"/>
      <c r="P474" s="25" t="s">
        <v>963</v>
      </c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</row>
    <row r="475" spans="1:71" ht="16.5" customHeight="1" x14ac:dyDescent="0.25">
      <c r="A475" s="11"/>
      <c r="B475" s="23" t="str">
        <f t="shared" ref="B475:N475" si="144">IFERROR(VLOOKUP($B$473,$130:$203,MATCH($P475&amp;"/"&amp;B$324,$128:$128,0),FALSE),"")</f>
        <v/>
      </c>
      <c r="C475" s="23" t="str">
        <f t="shared" si="144"/>
        <v/>
      </c>
      <c r="D475" s="23" t="str">
        <f t="shared" si="144"/>
        <v/>
      </c>
      <c r="E475" s="23" t="str">
        <f t="shared" si="144"/>
        <v/>
      </c>
      <c r="F475" s="23" t="str">
        <f t="shared" si="144"/>
        <v/>
      </c>
      <c r="G475" s="23" t="str">
        <f t="shared" si="144"/>
        <v/>
      </c>
      <c r="H475" s="23" t="str">
        <f t="shared" si="144"/>
        <v/>
      </c>
      <c r="I475" s="23" t="str">
        <f t="shared" si="144"/>
        <v/>
      </c>
      <c r="J475" s="23" t="str">
        <f t="shared" si="144"/>
        <v/>
      </c>
      <c r="K475" s="23" t="str">
        <f t="shared" si="144"/>
        <v/>
      </c>
      <c r="L475" s="23" t="str">
        <f t="shared" si="144"/>
        <v/>
      </c>
      <c r="M475" s="23" t="str">
        <f t="shared" si="144"/>
        <v/>
      </c>
      <c r="N475" s="23" t="str">
        <f t="shared" si="144"/>
        <v/>
      </c>
      <c r="O475" s="22"/>
      <c r="P475" s="25" t="s">
        <v>964</v>
      </c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</row>
    <row r="476" spans="1:71" ht="16.5" customHeight="1" x14ac:dyDescent="0.25">
      <c r="A476" s="11"/>
      <c r="B476" s="23" t="str">
        <f t="shared" ref="B476:N476" si="145">IFERROR(VLOOKUP($B$473,$130:$203,MATCH($P476&amp;"/"&amp;B$324,$128:$128,0),FALSE),"")</f>
        <v/>
      </c>
      <c r="C476" s="23" t="str">
        <f t="shared" si="145"/>
        <v/>
      </c>
      <c r="D476" s="23" t="str">
        <f t="shared" si="145"/>
        <v/>
      </c>
      <c r="E476" s="23" t="str">
        <f t="shared" si="145"/>
        <v/>
      </c>
      <c r="F476" s="23" t="str">
        <f t="shared" si="145"/>
        <v/>
      </c>
      <c r="G476" s="23" t="str">
        <f t="shared" si="145"/>
        <v/>
      </c>
      <c r="H476" s="23" t="str">
        <f t="shared" si="145"/>
        <v/>
      </c>
      <c r="I476" s="23" t="str">
        <f t="shared" si="145"/>
        <v/>
      </c>
      <c r="J476" s="23" t="str">
        <f t="shared" si="145"/>
        <v/>
      </c>
      <c r="K476" s="23" t="str">
        <f t="shared" si="145"/>
        <v/>
      </c>
      <c r="L476" s="23" t="str">
        <f t="shared" si="145"/>
        <v/>
      </c>
      <c r="M476" s="23" t="str">
        <f t="shared" si="145"/>
        <v/>
      </c>
      <c r="N476" s="23" t="str">
        <f t="shared" si="145"/>
        <v/>
      </c>
      <c r="O476" s="22"/>
      <c r="P476" s="25" t="s">
        <v>965</v>
      </c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</row>
    <row r="477" spans="1:71" ht="16.5" customHeight="1" x14ac:dyDescent="0.25">
      <c r="A477" s="11"/>
      <c r="B477" s="35" t="str">
        <f t="shared" ref="B477:N477" si="146">IFERROR(VLOOKUP($B$473,$130:$203,MATCH($P477&amp;"/"&amp;B$324,$128:$128,0),FALSE),"")</f>
        <v/>
      </c>
      <c r="C477" s="35" t="str">
        <f t="shared" si="146"/>
        <v/>
      </c>
      <c r="D477" s="35" t="str">
        <f t="shared" si="146"/>
        <v/>
      </c>
      <c r="E477" s="35" t="str">
        <f t="shared" si="146"/>
        <v/>
      </c>
      <c r="F477" s="35" t="str">
        <f t="shared" si="146"/>
        <v/>
      </c>
      <c r="G477" s="35" t="str">
        <f t="shared" si="146"/>
        <v/>
      </c>
      <c r="H477" s="35" t="str">
        <f t="shared" si="146"/>
        <v/>
      </c>
      <c r="I477" s="35" t="str">
        <f t="shared" si="146"/>
        <v/>
      </c>
      <c r="J477" s="35" t="str">
        <f t="shared" si="146"/>
        <v/>
      </c>
      <c r="K477" s="35" t="str">
        <f t="shared" si="146"/>
        <v/>
      </c>
      <c r="L477" s="35" t="str">
        <f t="shared" si="146"/>
        <v/>
      </c>
      <c r="M477" s="35" t="str">
        <f t="shared" si="146"/>
        <v/>
      </c>
      <c r="N477" s="35" t="str">
        <f t="shared" si="146"/>
        <v/>
      </c>
      <c r="O477" s="22"/>
      <c r="P477" s="25" t="s">
        <v>971</v>
      </c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</row>
    <row r="478" spans="1:71" ht="16.5" customHeight="1" x14ac:dyDescent="0.25">
      <c r="A478" s="11"/>
      <c r="B478" s="35">
        <f t="shared" ref="B478:M478" si="147">SUM(B474:B477)</f>
        <v>0</v>
      </c>
      <c r="C478" s="35">
        <f t="shared" si="147"/>
        <v>0</v>
      </c>
      <c r="D478" s="35">
        <f t="shared" si="147"/>
        <v>0</v>
      </c>
      <c r="E478" s="35">
        <f t="shared" si="147"/>
        <v>0</v>
      </c>
      <c r="F478" s="35">
        <f t="shared" si="147"/>
        <v>0</v>
      </c>
      <c r="G478" s="35">
        <f t="shared" si="147"/>
        <v>0</v>
      </c>
      <c r="H478" s="35">
        <f t="shared" si="147"/>
        <v>0</v>
      </c>
      <c r="I478" s="35">
        <f t="shared" si="147"/>
        <v>0</v>
      </c>
      <c r="J478" s="35">
        <f t="shared" si="147"/>
        <v>0</v>
      </c>
      <c r="K478" s="35">
        <f t="shared" si="147"/>
        <v>0</v>
      </c>
      <c r="L478" s="35">
        <f t="shared" si="147"/>
        <v>0</v>
      </c>
      <c r="M478" s="35">
        <f t="shared" si="147"/>
        <v>0</v>
      </c>
      <c r="N478" s="35" t="e">
        <f>IF(N475="",N474*4,IF(N476="",(N475+N474)*2,IF(N477="",((N476+N475+N474)/3)*4,SUM(N474:N477))))</f>
        <v>#VALUE!</v>
      </c>
      <c r="O478" s="22" t="e">
        <f t="shared" ref="O478:O479" si="148">RATE(M$324-C$324,,-C478,M478)</f>
        <v>#NUM!</v>
      </c>
      <c r="P478" s="25" t="s">
        <v>966</v>
      </c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</row>
    <row r="479" spans="1:71" ht="16.5" customHeight="1" x14ac:dyDescent="0.25">
      <c r="A479" s="11"/>
      <c r="B479" s="26">
        <f t="shared" ref="B479:N479" si="149">+B478/(B$441+B$448)</f>
        <v>0</v>
      </c>
      <c r="C479" s="26">
        <f t="shared" si="149"/>
        <v>0</v>
      </c>
      <c r="D479" s="26">
        <f t="shared" si="149"/>
        <v>0</v>
      </c>
      <c r="E479" s="26">
        <f t="shared" si="149"/>
        <v>0</v>
      </c>
      <c r="F479" s="26">
        <f t="shared" si="149"/>
        <v>0</v>
      </c>
      <c r="G479" s="26">
        <f t="shared" si="149"/>
        <v>0</v>
      </c>
      <c r="H479" s="26">
        <f t="shared" si="149"/>
        <v>0</v>
      </c>
      <c r="I479" s="26">
        <f t="shared" si="149"/>
        <v>0</v>
      </c>
      <c r="J479" s="26">
        <f t="shared" si="149"/>
        <v>0</v>
      </c>
      <c r="K479" s="26">
        <f t="shared" si="149"/>
        <v>0</v>
      </c>
      <c r="L479" s="26">
        <f t="shared" si="149"/>
        <v>0</v>
      </c>
      <c r="M479" s="26">
        <f t="shared" si="149"/>
        <v>0</v>
      </c>
      <c r="N479" s="26" t="e">
        <f t="shared" si="149"/>
        <v>#VALUE!</v>
      </c>
      <c r="O479" s="22" t="e">
        <f t="shared" si="148"/>
        <v>#NUM!</v>
      </c>
      <c r="P479" s="27" t="s">
        <v>967</v>
      </c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</row>
    <row r="480" spans="1:71" ht="16.5" customHeight="1" x14ac:dyDescent="0.25">
      <c r="A480" s="28"/>
      <c r="B480" s="36"/>
      <c r="C480" s="26" t="e">
        <f t="shared" ref="C480:N480" si="150">C478/B478-1</f>
        <v>#DIV/0!</v>
      </c>
      <c r="D480" s="26" t="e">
        <f t="shared" si="150"/>
        <v>#DIV/0!</v>
      </c>
      <c r="E480" s="26" t="e">
        <f t="shared" si="150"/>
        <v>#DIV/0!</v>
      </c>
      <c r="F480" s="26" t="e">
        <f t="shared" si="150"/>
        <v>#DIV/0!</v>
      </c>
      <c r="G480" s="26" t="e">
        <f t="shared" si="150"/>
        <v>#DIV/0!</v>
      </c>
      <c r="H480" s="26" t="e">
        <f t="shared" si="150"/>
        <v>#DIV/0!</v>
      </c>
      <c r="I480" s="26" t="e">
        <f t="shared" si="150"/>
        <v>#DIV/0!</v>
      </c>
      <c r="J480" s="26" t="e">
        <f t="shared" si="150"/>
        <v>#DIV/0!</v>
      </c>
      <c r="K480" s="26" t="e">
        <f t="shared" si="150"/>
        <v>#DIV/0!</v>
      </c>
      <c r="L480" s="26" t="e">
        <f t="shared" si="150"/>
        <v>#DIV/0!</v>
      </c>
      <c r="M480" s="26" t="e">
        <f t="shared" si="150"/>
        <v>#DIV/0!</v>
      </c>
      <c r="N480" s="26" t="e">
        <f t="shared" si="150"/>
        <v>#VALUE!</v>
      </c>
      <c r="O480" s="33"/>
      <c r="P480" s="27" t="s">
        <v>972</v>
      </c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</row>
    <row r="481" spans="1:71" ht="16.5" customHeight="1" x14ac:dyDescent="0.25">
      <c r="A481" s="11"/>
      <c r="B481" s="195" t="s">
        <v>1151</v>
      </c>
      <c r="C481" s="18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4"/>
      <c r="O481" s="22"/>
      <c r="P481" s="15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</row>
    <row r="482" spans="1:71" ht="16.5" customHeight="1" x14ac:dyDescent="0.25">
      <c r="A482" s="11"/>
      <c r="B482" s="32">
        <f t="shared" ref="B482:N482" si="151">IFERROR(VLOOKUP($B$481,$130:$203,MATCH($P482&amp;"/"&amp;B$324,$128:$128,0),FALSE),"")</f>
        <v>0</v>
      </c>
      <c r="C482" s="32">
        <f t="shared" si="151"/>
        <v>0</v>
      </c>
      <c r="D482" s="32">
        <f t="shared" si="151"/>
        <v>439492</v>
      </c>
      <c r="E482" s="32">
        <f t="shared" si="151"/>
        <v>520567</v>
      </c>
      <c r="F482" s="32">
        <f t="shared" si="151"/>
        <v>581574</v>
      </c>
      <c r="G482" s="32">
        <f t="shared" si="151"/>
        <v>714727</v>
      </c>
      <c r="H482" s="32">
        <f t="shared" si="151"/>
        <v>807495</v>
      </c>
      <c r="I482" s="32">
        <f t="shared" si="151"/>
        <v>862784</v>
      </c>
      <c r="J482" s="32">
        <f t="shared" si="151"/>
        <v>976676</v>
      </c>
      <c r="K482" s="32">
        <f t="shared" si="151"/>
        <v>1053690</v>
      </c>
      <c r="L482" s="32">
        <f t="shared" si="151"/>
        <v>1203020</v>
      </c>
      <c r="M482" s="32">
        <f t="shared" si="151"/>
        <v>1420991</v>
      </c>
      <c r="N482" s="32">
        <f t="shared" si="151"/>
        <v>1723543</v>
      </c>
      <c r="O482" s="22"/>
      <c r="P482" s="25" t="s">
        <v>963</v>
      </c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</row>
    <row r="483" spans="1:71" ht="16.5" customHeight="1" x14ac:dyDescent="0.25">
      <c r="A483" s="11"/>
      <c r="B483" s="23">
        <f t="shared" ref="B483:N483" si="152">IFERROR(VLOOKUP($B$481,$130:$203,MATCH($P483&amp;"/"&amp;B$324,$128:$128,0),FALSE),"")</f>
        <v>0</v>
      </c>
      <c r="C483" s="23">
        <f t="shared" si="152"/>
        <v>433912</v>
      </c>
      <c r="D483" s="23">
        <f t="shared" si="152"/>
        <v>415094</v>
      </c>
      <c r="E483" s="23">
        <f t="shared" si="152"/>
        <v>553151</v>
      </c>
      <c r="F483" s="23">
        <f t="shared" si="152"/>
        <v>607711</v>
      </c>
      <c r="G483" s="23">
        <f t="shared" si="152"/>
        <v>787995</v>
      </c>
      <c r="H483" s="23">
        <f t="shared" si="152"/>
        <v>828774</v>
      </c>
      <c r="I483" s="23">
        <f t="shared" si="152"/>
        <v>857544</v>
      </c>
      <c r="J483" s="23">
        <f t="shared" si="152"/>
        <v>1009843</v>
      </c>
      <c r="K483" s="23">
        <f t="shared" si="152"/>
        <v>1196851</v>
      </c>
      <c r="L483" s="23">
        <f t="shared" si="152"/>
        <v>1438141</v>
      </c>
      <c r="M483" s="23">
        <f t="shared" si="152"/>
        <v>1815236</v>
      </c>
      <c r="N483" s="23">
        <f t="shared" si="152"/>
        <v>1205011</v>
      </c>
      <c r="O483" s="22"/>
      <c r="P483" s="25" t="s">
        <v>964</v>
      </c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</row>
    <row r="484" spans="1:71" ht="16.5" customHeight="1" x14ac:dyDescent="0.25">
      <c r="A484" s="11"/>
      <c r="B484" s="23">
        <f t="shared" ref="B484:N484" si="153">IFERROR(VLOOKUP($B$481,$130:$203,MATCH($P484&amp;"/"&amp;B$324,$128:$128,0),FALSE),"")</f>
        <v>0</v>
      </c>
      <c r="C484" s="23">
        <f t="shared" si="153"/>
        <v>421765</v>
      </c>
      <c r="D484" s="23">
        <f t="shared" si="153"/>
        <v>476683</v>
      </c>
      <c r="E484" s="23">
        <f t="shared" si="153"/>
        <v>558479</v>
      </c>
      <c r="F484" s="23">
        <f t="shared" si="153"/>
        <v>592916</v>
      </c>
      <c r="G484" s="23">
        <f t="shared" si="153"/>
        <v>741600</v>
      </c>
      <c r="H484" s="23">
        <f t="shared" si="153"/>
        <v>800599</v>
      </c>
      <c r="I484" s="23">
        <f t="shared" si="153"/>
        <v>961215</v>
      </c>
      <c r="J484" s="23">
        <f t="shared" si="153"/>
        <v>1090981</v>
      </c>
      <c r="K484" s="23">
        <f t="shared" si="153"/>
        <v>1159829</v>
      </c>
      <c r="L484" s="23">
        <f t="shared" si="153"/>
        <v>1598028</v>
      </c>
      <c r="M484" s="23">
        <f t="shared" si="153"/>
        <v>1636736</v>
      </c>
      <c r="N484" s="23" t="str">
        <f t="shared" si="153"/>
        <v/>
      </c>
      <c r="O484" s="22"/>
      <c r="P484" s="25" t="s">
        <v>965</v>
      </c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</row>
    <row r="485" spans="1:71" ht="16.5" customHeight="1" x14ac:dyDescent="0.25">
      <c r="A485" s="11"/>
      <c r="B485" s="35">
        <f t="shared" ref="B485:N485" si="154">IFERROR(VLOOKUP($B$481,$130:$203,MATCH($P485&amp;"/"&amp;B$324,$128:$128,0),FALSE),"")</f>
        <v>0</v>
      </c>
      <c r="C485" s="35">
        <f t="shared" si="154"/>
        <v>752433</v>
      </c>
      <c r="D485" s="35">
        <f t="shared" si="154"/>
        <v>679319</v>
      </c>
      <c r="E485" s="35">
        <f t="shared" si="154"/>
        <v>777926.02</v>
      </c>
      <c r="F485" s="35">
        <f t="shared" si="154"/>
        <v>958726.14800000004</v>
      </c>
      <c r="G485" s="35">
        <f t="shared" si="154"/>
        <v>1201222.818</v>
      </c>
      <c r="H485" s="35">
        <f t="shared" si="154"/>
        <v>1229869.68</v>
      </c>
      <c r="I485" s="35">
        <f t="shared" si="154"/>
        <v>1348922.763</v>
      </c>
      <c r="J485" s="35">
        <f t="shared" si="154"/>
        <v>1328912.9839999999</v>
      </c>
      <c r="K485" s="35">
        <f t="shared" si="154"/>
        <v>1699568.62</v>
      </c>
      <c r="L485" s="35">
        <f t="shared" si="154"/>
        <v>1875103.6</v>
      </c>
      <c r="M485" s="35">
        <f t="shared" si="154"/>
        <v>1944565.8130000001</v>
      </c>
      <c r="N485" s="35" t="str">
        <f t="shared" si="154"/>
        <v/>
      </c>
      <c r="O485" s="22"/>
      <c r="P485" s="25" t="s">
        <v>971</v>
      </c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</row>
    <row r="486" spans="1:71" ht="16.5" customHeight="1" x14ac:dyDescent="0.25">
      <c r="A486" s="11"/>
      <c r="B486" s="35">
        <f t="shared" ref="B486:M486" si="155">SUM(B482:B485)</f>
        <v>0</v>
      </c>
      <c r="C486" s="35">
        <f t="shared" si="155"/>
        <v>1608110</v>
      </c>
      <c r="D486" s="35">
        <f t="shared" si="155"/>
        <v>2010588</v>
      </c>
      <c r="E486" s="35">
        <f t="shared" si="155"/>
        <v>2410123.02</v>
      </c>
      <c r="F486" s="35">
        <f t="shared" si="155"/>
        <v>2740927.148</v>
      </c>
      <c r="G486" s="35">
        <f t="shared" si="155"/>
        <v>3445544.818</v>
      </c>
      <c r="H486" s="35">
        <f t="shared" si="155"/>
        <v>3666737.6799999997</v>
      </c>
      <c r="I486" s="35">
        <f t="shared" si="155"/>
        <v>4030465.7630000003</v>
      </c>
      <c r="J486" s="35">
        <f t="shared" si="155"/>
        <v>4406412.9840000002</v>
      </c>
      <c r="K486" s="35">
        <f t="shared" si="155"/>
        <v>5109938.62</v>
      </c>
      <c r="L486" s="35">
        <f t="shared" si="155"/>
        <v>6114292.5999999996</v>
      </c>
      <c r="M486" s="35">
        <f t="shared" si="155"/>
        <v>6817528.8130000001</v>
      </c>
      <c r="N486" s="35">
        <f>IF(N483="",N482*4,IF(N484="",(N483+N482)*2,IF(N485="",((N484+N483+N482)/3)*4,SUM(N482:N485))))</f>
        <v>5857108</v>
      </c>
      <c r="O486" s="22">
        <f t="shared" ref="O486:O487" si="156">RATE(M$324-C$324,,-C486,M486)</f>
        <v>0.15539670041690837</v>
      </c>
      <c r="P486" s="25" t="s">
        <v>966</v>
      </c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</row>
    <row r="487" spans="1:71" ht="16.5" customHeight="1" x14ac:dyDescent="0.25">
      <c r="A487" s="11"/>
      <c r="B487" s="26">
        <f t="shared" ref="B487:N487" si="157">+B486/(B$441+B$448)</f>
        <v>0</v>
      </c>
      <c r="C487" s="26">
        <f t="shared" si="157"/>
        <v>0.1019751320719086</v>
      </c>
      <c r="D487" s="26">
        <f t="shared" si="157"/>
        <v>0.16934719912160617</v>
      </c>
      <c r="E487" s="26">
        <f t="shared" si="157"/>
        <v>0.18538604197661879</v>
      </c>
      <c r="F487" s="26">
        <f t="shared" si="157"/>
        <v>0.14026571831802259</v>
      </c>
      <c r="G487" s="26">
        <f t="shared" si="157"/>
        <v>0.15871487823087754</v>
      </c>
      <c r="H487" s="26">
        <f t="shared" si="157"/>
        <v>0.15308150617105865</v>
      </c>
      <c r="I487" s="26">
        <f t="shared" si="157"/>
        <v>0.1557857655405224</v>
      </c>
      <c r="J487" s="26">
        <f t="shared" si="157"/>
        <v>0.15059039677426167</v>
      </c>
      <c r="K487" s="26">
        <f t="shared" si="157"/>
        <v>0.14761235094632411</v>
      </c>
      <c r="L487" s="26">
        <f t="shared" si="157"/>
        <v>0.16718171409494106</v>
      </c>
      <c r="M487" s="26">
        <f t="shared" si="157"/>
        <v>0.17621143245115525</v>
      </c>
      <c r="N487" s="26">
        <f t="shared" si="157"/>
        <v>0.17684911712038787</v>
      </c>
      <c r="O487" s="22">
        <f t="shared" si="156"/>
        <v>5.6219011932195549E-2</v>
      </c>
      <c r="P487" s="27" t="s">
        <v>967</v>
      </c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</row>
    <row r="488" spans="1:71" ht="16.5" customHeight="1" x14ac:dyDescent="0.25">
      <c r="A488" s="28"/>
      <c r="B488" s="36"/>
      <c r="C488" s="26" t="e">
        <f t="shared" ref="C488:N488" si="158">C486/B486-1</f>
        <v>#DIV/0!</v>
      </c>
      <c r="D488" s="26">
        <f t="shared" si="158"/>
        <v>0.25028014252756337</v>
      </c>
      <c r="E488" s="26">
        <f t="shared" si="158"/>
        <v>0.19871551008958566</v>
      </c>
      <c r="F488" s="26">
        <f t="shared" si="158"/>
        <v>0.13725611732466669</v>
      </c>
      <c r="G488" s="26">
        <f t="shared" si="158"/>
        <v>0.25707274653912093</v>
      </c>
      <c r="H488" s="26">
        <f t="shared" si="158"/>
        <v>6.4196774003477675E-2</v>
      </c>
      <c r="I488" s="26">
        <f t="shared" si="158"/>
        <v>9.9196646922394605E-2</v>
      </c>
      <c r="J488" s="26">
        <f t="shared" si="158"/>
        <v>9.3276371294659155E-2</v>
      </c>
      <c r="K488" s="26">
        <f t="shared" si="158"/>
        <v>0.15965948687845466</v>
      </c>
      <c r="L488" s="26">
        <f t="shared" si="158"/>
        <v>0.19654912802064128</v>
      </c>
      <c r="M488" s="26">
        <f t="shared" si="158"/>
        <v>0.11501513895491366</v>
      </c>
      <c r="N488" s="26">
        <f t="shared" si="158"/>
        <v>-0.14087521143564841</v>
      </c>
      <c r="O488" s="33"/>
      <c r="P488" s="27" t="s">
        <v>972</v>
      </c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</row>
    <row r="489" spans="1:71" ht="16.5" customHeight="1" x14ac:dyDescent="0.25">
      <c r="A489" s="11"/>
      <c r="B489" s="194" t="s">
        <v>1150</v>
      </c>
      <c r="C489" s="183"/>
      <c r="D489" s="183"/>
      <c r="E489" s="183"/>
      <c r="F489" s="183"/>
      <c r="G489" s="183"/>
      <c r="H489" s="183"/>
      <c r="I489" s="183"/>
      <c r="J489" s="183"/>
      <c r="K489" s="183"/>
      <c r="L489" s="183"/>
      <c r="M489" s="183"/>
      <c r="N489" s="184"/>
      <c r="O489" s="22"/>
      <c r="P489" s="15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</row>
    <row r="490" spans="1:71" ht="16.5" customHeight="1" x14ac:dyDescent="0.25">
      <c r="A490" s="11"/>
      <c r="B490" s="32">
        <f t="shared" ref="B490:N490" si="159">IFERROR(VLOOKUP($B$489,$130:$203,MATCH($P490&amp;"/"&amp;B$324,$128:$128,0),FALSE),"")</f>
        <v>284708</v>
      </c>
      <c r="C490" s="32">
        <f t="shared" si="159"/>
        <v>385460</v>
      </c>
      <c r="D490" s="32">
        <f t="shared" si="159"/>
        <v>439492</v>
      </c>
      <c r="E490" s="32">
        <f t="shared" si="159"/>
        <v>520567</v>
      </c>
      <c r="F490" s="32">
        <f t="shared" si="159"/>
        <v>581574</v>
      </c>
      <c r="G490" s="32">
        <f t="shared" si="159"/>
        <v>714727</v>
      </c>
      <c r="H490" s="32">
        <f t="shared" si="159"/>
        <v>807495</v>
      </c>
      <c r="I490" s="32">
        <f t="shared" si="159"/>
        <v>862784</v>
      </c>
      <c r="J490" s="32">
        <f t="shared" si="159"/>
        <v>976676</v>
      </c>
      <c r="K490" s="32">
        <f t="shared" si="159"/>
        <v>1053690</v>
      </c>
      <c r="L490" s="32">
        <f t="shared" si="159"/>
        <v>1203020</v>
      </c>
      <c r="M490" s="32">
        <f t="shared" si="159"/>
        <v>1420991</v>
      </c>
      <c r="N490" s="32">
        <f t="shared" si="159"/>
        <v>1723543</v>
      </c>
      <c r="O490" s="22"/>
      <c r="P490" s="25" t="s">
        <v>963</v>
      </c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</row>
    <row r="491" spans="1:71" ht="16.5" customHeight="1" x14ac:dyDescent="0.25">
      <c r="A491" s="11"/>
      <c r="B491" s="23">
        <f t="shared" ref="B491:N491" si="160">IFERROR(VLOOKUP($B$489,$130:$203,MATCH($P491&amp;"/"&amp;B$324,$128:$128,0),FALSE),"")</f>
        <v>390870</v>
      </c>
      <c r="C491" s="23">
        <f t="shared" si="160"/>
        <v>433912</v>
      </c>
      <c r="D491" s="23">
        <f t="shared" si="160"/>
        <v>415094</v>
      </c>
      <c r="E491" s="23">
        <f t="shared" si="160"/>
        <v>553151</v>
      </c>
      <c r="F491" s="23">
        <f t="shared" si="160"/>
        <v>607711</v>
      </c>
      <c r="G491" s="23">
        <f t="shared" si="160"/>
        <v>787995</v>
      </c>
      <c r="H491" s="23">
        <f t="shared" si="160"/>
        <v>828774</v>
      </c>
      <c r="I491" s="23">
        <f t="shared" si="160"/>
        <v>857544</v>
      </c>
      <c r="J491" s="23">
        <f t="shared" si="160"/>
        <v>1009843</v>
      </c>
      <c r="K491" s="23">
        <f t="shared" si="160"/>
        <v>1196851</v>
      </c>
      <c r="L491" s="23">
        <f t="shared" si="160"/>
        <v>1438141</v>
      </c>
      <c r="M491" s="23">
        <f t="shared" si="160"/>
        <v>1815236</v>
      </c>
      <c r="N491" s="23">
        <f t="shared" si="160"/>
        <v>1205011</v>
      </c>
      <c r="O491" s="22"/>
      <c r="P491" s="25" t="s">
        <v>964</v>
      </c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</row>
    <row r="492" spans="1:71" ht="16.5" customHeight="1" x14ac:dyDescent="0.25">
      <c r="A492" s="11"/>
      <c r="B492" s="23">
        <f t="shared" ref="B492:N492" si="161">IFERROR(VLOOKUP($B$489,$130:$203,MATCH($P492&amp;"/"&amp;B$324,$128:$128,0),FALSE),"")</f>
        <v>358023</v>
      </c>
      <c r="C492" s="23">
        <f t="shared" si="161"/>
        <v>421765</v>
      </c>
      <c r="D492" s="23">
        <f t="shared" si="161"/>
        <v>476683</v>
      </c>
      <c r="E492" s="23">
        <f t="shared" si="161"/>
        <v>558479</v>
      </c>
      <c r="F492" s="23">
        <f t="shared" si="161"/>
        <v>592916</v>
      </c>
      <c r="G492" s="23">
        <f t="shared" si="161"/>
        <v>741600</v>
      </c>
      <c r="H492" s="23">
        <f t="shared" si="161"/>
        <v>800599</v>
      </c>
      <c r="I492" s="23">
        <f t="shared" si="161"/>
        <v>961215</v>
      </c>
      <c r="J492" s="23">
        <f t="shared" si="161"/>
        <v>1090981</v>
      </c>
      <c r="K492" s="23">
        <f t="shared" si="161"/>
        <v>1159829</v>
      </c>
      <c r="L492" s="23">
        <f t="shared" si="161"/>
        <v>1598028</v>
      </c>
      <c r="M492" s="23">
        <f t="shared" si="161"/>
        <v>1636736</v>
      </c>
      <c r="N492" s="23" t="str">
        <f t="shared" si="161"/>
        <v/>
      </c>
      <c r="O492" s="22"/>
      <c r="P492" s="25" t="s">
        <v>965</v>
      </c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</row>
    <row r="493" spans="1:71" ht="16.5" customHeight="1" x14ac:dyDescent="0.25">
      <c r="A493" s="11"/>
      <c r="B493" s="35">
        <f t="shared" ref="B493:N493" si="162">IFERROR(VLOOKUP($B$489,$130:$203,MATCH($P493&amp;"/"&amp;B$324,$128:$128,0),FALSE),"")</f>
        <v>517934</v>
      </c>
      <c r="C493" s="35">
        <f t="shared" si="162"/>
        <v>752433</v>
      </c>
      <c r="D493" s="35">
        <f t="shared" si="162"/>
        <v>679319</v>
      </c>
      <c r="E493" s="35">
        <f t="shared" si="162"/>
        <v>777926.02</v>
      </c>
      <c r="F493" s="35">
        <f t="shared" si="162"/>
        <v>958726.14800000004</v>
      </c>
      <c r="G493" s="35">
        <f t="shared" si="162"/>
        <v>1201222.818</v>
      </c>
      <c r="H493" s="35">
        <f t="shared" si="162"/>
        <v>1229869.68</v>
      </c>
      <c r="I493" s="35">
        <f t="shared" si="162"/>
        <v>1348922.763</v>
      </c>
      <c r="J493" s="35">
        <f t="shared" si="162"/>
        <v>1328912.9839999999</v>
      </c>
      <c r="K493" s="35">
        <f t="shared" si="162"/>
        <v>1699568.62</v>
      </c>
      <c r="L493" s="35">
        <f t="shared" si="162"/>
        <v>1875103.6</v>
      </c>
      <c r="M493" s="35">
        <f t="shared" si="162"/>
        <v>1944565.8130000001</v>
      </c>
      <c r="N493" s="35" t="str">
        <f t="shared" si="162"/>
        <v/>
      </c>
      <c r="O493" s="22"/>
      <c r="P493" s="25" t="s">
        <v>971</v>
      </c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</row>
    <row r="494" spans="1:71" ht="16.5" customHeight="1" x14ac:dyDescent="0.25">
      <c r="A494" s="11"/>
      <c r="B494" s="38">
        <f t="shared" ref="B494:M494" si="163">SUM(B490:B493)</f>
        <v>1551535</v>
      </c>
      <c r="C494" s="38">
        <f t="shared" si="163"/>
        <v>1993570</v>
      </c>
      <c r="D494" s="38">
        <f t="shared" si="163"/>
        <v>2010588</v>
      </c>
      <c r="E494" s="38">
        <f t="shared" si="163"/>
        <v>2410123.02</v>
      </c>
      <c r="F494" s="38">
        <f t="shared" si="163"/>
        <v>2740927.148</v>
      </c>
      <c r="G494" s="38">
        <f t="shared" si="163"/>
        <v>3445544.818</v>
      </c>
      <c r="H494" s="38">
        <f t="shared" si="163"/>
        <v>3666737.6799999997</v>
      </c>
      <c r="I494" s="38">
        <f t="shared" si="163"/>
        <v>4030465.7630000003</v>
      </c>
      <c r="J494" s="38">
        <f t="shared" si="163"/>
        <v>4406412.9840000002</v>
      </c>
      <c r="K494" s="38">
        <f t="shared" si="163"/>
        <v>5109938.62</v>
      </c>
      <c r="L494" s="38">
        <f t="shared" si="163"/>
        <v>6114292.5999999996</v>
      </c>
      <c r="M494" s="38">
        <f t="shared" si="163"/>
        <v>6817528.8130000001</v>
      </c>
      <c r="N494" s="38">
        <f>IF(N491="",N490*4,IF(N492="",(N491+N490)*2,IF(N493="",((N492+N491+N490)/3)*4,SUM(N490:N493))))</f>
        <v>5857108</v>
      </c>
      <c r="O494" s="22">
        <f t="shared" ref="O494:O495" si="164">RATE(M$324-C$324,,-C494,M494)</f>
        <v>0.13083580082866622</v>
      </c>
      <c r="P494" s="25" t="s">
        <v>966</v>
      </c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</row>
    <row r="495" spans="1:71" ht="16.5" customHeight="1" x14ac:dyDescent="0.25">
      <c r="A495" s="11"/>
      <c r="B495" s="39">
        <f t="shared" ref="B495:N495" si="165">+B494/(B$441+B$448)</f>
        <v>0.1637099477585538</v>
      </c>
      <c r="C495" s="26">
        <f t="shared" si="165"/>
        <v>0.12641831967004424</v>
      </c>
      <c r="D495" s="26">
        <f t="shared" si="165"/>
        <v>0.16934719912160617</v>
      </c>
      <c r="E495" s="26">
        <f t="shared" si="165"/>
        <v>0.18538604197661879</v>
      </c>
      <c r="F495" s="26">
        <f t="shared" si="165"/>
        <v>0.14026571831802259</v>
      </c>
      <c r="G495" s="26">
        <f t="shared" si="165"/>
        <v>0.15871487823087754</v>
      </c>
      <c r="H495" s="26">
        <f t="shared" si="165"/>
        <v>0.15308150617105865</v>
      </c>
      <c r="I495" s="26">
        <f t="shared" si="165"/>
        <v>0.1557857655405224</v>
      </c>
      <c r="J495" s="26">
        <f t="shared" si="165"/>
        <v>0.15059039677426167</v>
      </c>
      <c r="K495" s="26">
        <f t="shared" si="165"/>
        <v>0.14761235094632411</v>
      </c>
      <c r="L495" s="26">
        <f t="shared" si="165"/>
        <v>0.16718171409494106</v>
      </c>
      <c r="M495" s="26">
        <f t="shared" si="165"/>
        <v>0.17621143245115525</v>
      </c>
      <c r="N495" s="26">
        <f t="shared" si="165"/>
        <v>0.17684911712038787</v>
      </c>
      <c r="O495" s="22">
        <f t="shared" si="164"/>
        <v>3.376638671196653E-2</v>
      </c>
      <c r="P495" s="27" t="s">
        <v>967</v>
      </c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</row>
    <row r="496" spans="1:71" ht="16.5" customHeight="1" x14ac:dyDescent="0.25">
      <c r="A496" s="28"/>
      <c r="B496" s="36"/>
      <c r="C496" s="26">
        <f t="shared" ref="C496:N496" si="166">C494/B494-1</f>
        <v>0.28490172635486788</v>
      </c>
      <c r="D496" s="26">
        <f t="shared" si="166"/>
        <v>8.536444669612786E-3</v>
      </c>
      <c r="E496" s="26">
        <f t="shared" si="166"/>
        <v>0.19871551008958566</v>
      </c>
      <c r="F496" s="26">
        <f t="shared" si="166"/>
        <v>0.13725611732466669</v>
      </c>
      <c r="G496" s="26">
        <f t="shared" si="166"/>
        <v>0.25707274653912093</v>
      </c>
      <c r="H496" s="26">
        <f t="shared" si="166"/>
        <v>6.4196774003477675E-2</v>
      </c>
      <c r="I496" s="26">
        <f t="shared" si="166"/>
        <v>9.9196646922394605E-2</v>
      </c>
      <c r="J496" s="26">
        <f t="shared" si="166"/>
        <v>9.3276371294659155E-2</v>
      </c>
      <c r="K496" s="26">
        <f t="shared" si="166"/>
        <v>0.15965948687845466</v>
      </c>
      <c r="L496" s="26">
        <f t="shared" si="166"/>
        <v>0.19654912802064128</v>
      </c>
      <c r="M496" s="26">
        <f t="shared" si="166"/>
        <v>0.11501513895491366</v>
      </c>
      <c r="N496" s="26">
        <f t="shared" si="166"/>
        <v>-0.14087521143564841</v>
      </c>
      <c r="O496" s="33"/>
      <c r="P496" s="27" t="s">
        <v>972</v>
      </c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</row>
    <row r="497" spans="1:71" ht="16.5" customHeight="1" x14ac:dyDescent="0.25">
      <c r="A497" s="11"/>
      <c r="B497" s="195" t="s">
        <v>1163</v>
      </c>
      <c r="C497" s="183"/>
      <c r="D497" s="183"/>
      <c r="E497" s="183"/>
      <c r="F497" s="183"/>
      <c r="G497" s="183"/>
      <c r="H497" s="183"/>
      <c r="I497" s="183"/>
      <c r="J497" s="183"/>
      <c r="K497" s="183"/>
      <c r="L497" s="183"/>
      <c r="M497" s="183"/>
      <c r="N497" s="184"/>
      <c r="O497" s="22"/>
      <c r="P497" s="15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</row>
    <row r="498" spans="1:71" ht="16.5" customHeight="1" x14ac:dyDescent="0.25">
      <c r="A498" s="11"/>
      <c r="B498" s="32">
        <f t="shared" ref="B498:N498" si="167">IFERROR(VLOOKUP($B$497,$130:$203,MATCH($P498&amp;"/"&amp;B$324,$128:$128,0),FALSE),"")</f>
        <v>600</v>
      </c>
      <c r="C498" s="32">
        <f t="shared" si="167"/>
        <v>25160</v>
      </c>
      <c r="D498" s="32">
        <f t="shared" si="167"/>
        <v>20184</v>
      </c>
      <c r="E498" s="32">
        <f t="shared" si="167"/>
        <v>0</v>
      </c>
      <c r="F498" s="32">
        <f t="shared" si="167"/>
        <v>0</v>
      </c>
      <c r="G498" s="32">
        <f t="shared" si="167"/>
        <v>0</v>
      </c>
      <c r="H498" s="32">
        <f t="shared" si="167"/>
        <v>0</v>
      </c>
      <c r="I498" s="32">
        <f t="shared" si="167"/>
        <v>0</v>
      </c>
      <c r="J498" s="32">
        <f t="shared" si="167"/>
        <v>0</v>
      </c>
      <c r="K498" s="32">
        <f t="shared" si="167"/>
        <v>0</v>
      </c>
      <c r="L498" s="32">
        <f t="shared" si="167"/>
        <v>0</v>
      </c>
      <c r="M498" s="32">
        <f t="shared" si="167"/>
        <v>0</v>
      </c>
      <c r="N498" s="32">
        <f t="shared" si="167"/>
        <v>0</v>
      </c>
      <c r="O498" s="22"/>
      <c r="P498" s="25" t="s">
        <v>963</v>
      </c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</row>
    <row r="499" spans="1:71" ht="16.5" customHeight="1" x14ac:dyDescent="0.25">
      <c r="A499" s="11"/>
      <c r="B499" s="23">
        <f t="shared" ref="B499:N499" si="168">IFERROR(VLOOKUP($B$497,$130:$203,MATCH($P499&amp;"/"&amp;B$324,$128:$128,0),FALSE),"")</f>
        <v>1180</v>
      </c>
      <c r="C499" s="23">
        <f t="shared" si="168"/>
        <v>19307</v>
      </c>
      <c r="D499" s="23">
        <f t="shared" si="168"/>
        <v>21106</v>
      </c>
      <c r="E499" s="23">
        <f t="shared" si="168"/>
        <v>0</v>
      </c>
      <c r="F499" s="23">
        <f t="shared" si="168"/>
        <v>0</v>
      </c>
      <c r="G499" s="23">
        <f t="shared" si="168"/>
        <v>0</v>
      </c>
      <c r="H499" s="23">
        <f t="shared" si="168"/>
        <v>0</v>
      </c>
      <c r="I499" s="23">
        <f t="shared" si="168"/>
        <v>0</v>
      </c>
      <c r="J499" s="23">
        <f t="shared" si="168"/>
        <v>0</v>
      </c>
      <c r="K499" s="23">
        <f t="shared" si="168"/>
        <v>0</v>
      </c>
      <c r="L499" s="23">
        <f t="shared" si="168"/>
        <v>0</v>
      </c>
      <c r="M499" s="23">
        <f t="shared" si="168"/>
        <v>0</v>
      </c>
      <c r="N499" s="23">
        <f t="shared" si="168"/>
        <v>0</v>
      </c>
      <c r="O499" s="22"/>
      <c r="P499" s="25" t="s">
        <v>964</v>
      </c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</row>
    <row r="500" spans="1:71" ht="16.5" customHeight="1" x14ac:dyDescent="0.25">
      <c r="A500" s="11"/>
      <c r="B500" s="23">
        <f t="shared" ref="B500:N500" si="169">IFERROR(VLOOKUP($B$497,$130:$203,MATCH($P500&amp;"/"&amp;B$324,$128:$128,0),FALSE),"")</f>
        <v>1580</v>
      </c>
      <c r="C500" s="23">
        <f t="shared" si="169"/>
        <v>19222</v>
      </c>
      <c r="D500" s="23">
        <f t="shared" si="169"/>
        <v>19966</v>
      </c>
      <c r="E500" s="23">
        <f t="shared" si="169"/>
        <v>0</v>
      </c>
      <c r="F500" s="23">
        <f t="shared" si="169"/>
        <v>0</v>
      </c>
      <c r="G500" s="23">
        <f t="shared" si="169"/>
        <v>0</v>
      </c>
      <c r="H500" s="23">
        <f t="shared" si="169"/>
        <v>0</v>
      </c>
      <c r="I500" s="23">
        <f t="shared" si="169"/>
        <v>0</v>
      </c>
      <c r="J500" s="23">
        <f t="shared" si="169"/>
        <v>0</v>
      </c>
      <c r="K500" s="23">
        <f t="shared" si="169"/>
        <v>0</v>
      </c>
      <c r="L500" s="23">
        <f t="shared" si="169"/>
        <v>0</v>
      </c>
      <c r="M500" s="23">
        <f t="shared" si="169"/>
        <v>0</v>
      </c>
      <c r="N500" s="23" t="str">
        <f t="shared" si="169"/>
        <v/>
      </c>
      <c r="O500" s="22"/>
      <c r="P500" s="25" t="s">
        <v>965</v>
      </c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</row>
    <row r="501" spans="1:71" ht="16.5" customHeight="1" x14ac:dyDescent="0.25">
      <c r="A501" s="11"/>
      <c r="B501" s="35">
        <f t="shared" ref="B501:N501" si="170">IFERROR(VLOOKUP($B$497,$130:$203,MATCH($P501&amp;"/"&amp;B$324,$128:$128,0),FALSE),"")</f>
        <v>1930</v>
      </c>
      <c r="C501" s="35">
        <f t="shared" si="170"/>
        <v>16369</v>
      </c>
      <c r="D501" s="35">
        <f t="shared" si="170"/>
        <v>216603</v>
      </c>
      <c r="E501" s="35">
        <f t="shared" si="170"/>
        <v>0</v>
      </c>
      <c r="F501" s="35">
        <f t="shared" si="170"/>
        <v>0</v>
      </c>
      <c r="G501" s="35">
        <f t="shared" si="170"/>
        <v>0</v>
      </c>
      <c r="H501" s="35">
        <f t="shared" si="170"/>
        <v>0</v>
      </c>
      <c r="I501" s="35">
        <f t="shared" si="170"/>
        <v>0</v>
      </c>
      <c r="J501" s="35">
        <f t="shared" si="170"/>
        <v>0</v>
      </c>
      <c r="K501" s="35">
        <f t="shared" si="170"/>
        <v>0</v>
      </c>
      <c r="L501" s="35">
        <f t="shared" si="170"/>
        <v>0</v>
      </c>
      <c r="M501" s="35">
        <f t="shared" si="170"/>
        <v>0</v>
      </c>
      <c r="N501" s="35" t="str">
        <f t="shared" si="170"/>
        <v/>
      </c>
      <c r="O501" s="22"/>
      <c r="P501" s="25" t="s">
        <v>971</v>
      </c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</row>
    <row r="502" spans="1:71" ht="16.5" customHeight="1" x14ac:dyDescent="0.25">
      <c r="A502" s="11"/>
      <c r="B502" s="35">
        <f t="shared" ref="B502:M502" si="171">SUM(B498:B501)</f>
        <v>5290</v>
      </c>
      <c r="C502" s="35">
        <f t="shared" si="171"/>
        <v>80058</v>
      </c>
      <c r="D502" s="35">
        <f t="shared" si="171"/>
        <v>277859</v>
      </c>
      <c r="E502" s="35">
        <f t="shared" si="171"/>
        <v>0</v>
      </c>
      <c r="F502" s="35">
        <f t="shared" si="171"/>
        <v>0</v>
      </c>
      <c r="G502" s="35">
        <f t="shared" si="171"/>
        <v>0</v>
      </c>
      <c r="H502" s="35">
        <f t="shared" si="171"/>
        <v>0</v>
      </c>
      <c r="I502" s="35">
        <f t="shared" si="171"/>
        <v>0</v>
      </c>
      <c r="J502" s="35">
        <f t="shared" si="171"/>
        <v>0</v>
      </c>
      <c r="K502" s="35">
        <f t="shared" si="171"/>
        <v>0</v>
      </c>
      <c r="L502" s="35">
        <f t="shared" si="171"/>
        <v>0</v>
      </c>
      <c r="M502" s="35">
        <f t="shared" si="171"/>
        <v>0</v>
      </c>
      <c r="N502" s="35">
        <f>IF(N499="",N498*4,IF(N500="",(N499+N498)*2,IF(N501="",((N500+N499+N498)/3)*4,SUM(N498:N501))))</f>
        <v>0</v>
      </c>
      <c r="O502" s="22">
        <f t="shared" ref="O502:O503" si="172">RATE(M$324-C$324,,-C502,M502)</f>
        <v>-0.99999874110137132</v>
      </c>
      <c r="P502" s="25" t="s">
        <v>966</v>
      </c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</row>
    <row r="503" spans="1:71" ht="16.5" customHeight="1" x14ac:dyDescent="0.25">
      <c r="A503" s="11"/>
      <c r="B503" s="39">
        <f t="shared" ref="B503:N503" si="173">+B502/(B$441+B$448)</f>
        <v>5.5817343704315375E-4</v>
      </c>
      <c r="C503" s="40">
        <f t="shared" si="173"/>
        <v>5.0767205747199251E-3</v>
      </c>
      <c r="D503" s="40">
        <f t="shared" si="173"/>
        <v>2.3403423973847638E-2</v>
      </c>
      <c r="E503" s="40">
        <f t="shared" si="173"/>
        <v>0</v>
      </c>
      <c r="F503" s="40">
        <f t="shared" si="173"/>
        <v>0</v>
      </c>
      <c r="G503" s="40">
        <f t="shared" si="173"/>
        <v>0</v>
      </c>
      <c r="H503" s="40">
        <f t="shared" si="173"/>
        <v>0</v>
      </c>
      <c r="I503" s="40">
        <f t="shared" si="173"/>
        <v>0</v>
      </c>
      <c r="J503" s="40">
        <f t="shared" si="173"/>
        <v>0</v>
      </c>
      <c r="K503" s="40">
        <f t="shared" si="173"/>
        <v>0</v>
      </c>
      <c r="L503" s="40">
        <f t="shared" si="173"/>
        <v>0</v>
      </c>
      <c r="M503" s="40">
        <f t="shared" si="173"/>
        <v>0</v>
      </c>
      <c r="N503" s="41">
        <f t="shared" si="173"/>
        <v>0</v>
      </c>
      <c r="O503" s="22">
        <f t="shared" si="172"/>
        <v>-0.99999874110137132</v>
      </c>
      <c r="P503" s="27" t="s">
        <v>967</v>
      </c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</row>
    <row r="504" spans="1:71" ht="16.5" customHeight="1" x14ac:dyDescent="0.25">
      <c r="A504" s="11"/>
      <c r="B504" s="197" t="s">
        <v>979</v>
      </c>
      <c r="C504" s="18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4"/>
      <c r="O504" s="22"/>
      <c r="P504" s="15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</row>
    <row r="505" spans="1:71" ht="16.5" customHeight="1" x14ac:dyDescent="0.25">
      <c r="A505" s="11"/>
      <c r="B505" s="32">
        <f t="shared" ref="B505:N505" si="174">IFERROR(B465+B444-B490-B498,"")</f>
        <v>819900</v>
      </c>
      <c r="C505" s="32">
        <f t="shared" si="174"/>
        <v>871597</v>
      </c>
      <c r="D505" s="32">
        <f t="shared" si="174"/>
        <v>1268019</v>
      </c>
      <c r="E505" s="32">
        <f t="shared" si="174"/>
        <v>768181</v>
      </c>
      <c r="F505" s="32">
        <f t="shared" si="174"/>
        <v>1407372</v>
      </c>
      <c r="G505" s="32">
        <f t="shared" si="174"/>
        <v>2026129</v>
      </c>
      <c r="H505" s="32">
        <f t="shared" si="174"/>
        <v>2108703</v>
      </c>
      <c r="I505" s="32">
        <f t="shared" si="174"/>
        <v>2501043</v>
      </c>
      <c r="J505" s="32">
        <f t="shared" si="174"/>
        <v>2834584</v>
      </c>
      <c r="K505" s="32">
        <f t="shared" si="174"/>
        <v>3215715</v>
      </c>
      <c r="L505" s="32">
        <f t="shared" si="174"/>
        <v>3176575</v>
      </c>
      <c r="M505" s="32">
        <f t="shared" si="174"/>
        <v>3324756</v>
      </c>
      <c r="N505" s="32">
        <f t="shared" si="174"/>
        <v>5696444</v>
      </c>
      <c r="O505" s="22"/>
      <c r="P505" s="25" t="s">
        <v>963</v>
      </c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</row>
    <row r="506" spans="1:71" ht="16.5" customHeight="1" x14ac:dyDescent="0.25">
      <c r="A506" s="11"/>
      <c r="B506" s="23">
        <f t="shared" ref="B506:N506" si="175">IFERROR(B466+B445-B491-B499,"")</f>
        <v>740553</v>
      </c>
      <c r="C506" s="23">
        <f t="shared" si="175"/>
        <v>888660</v>
      </c>
      <c r="D506" s="23">
        <f t="shared" si="175"/>
        <v>371805</v>
      </c>
      <c r="E506" s="23">
        <f t="shared" si="175"/>
        <v>505004</v>
      </c>
      <c r="F506" s="23">
        <f t="shared" si="175"/>
        <v>1541273</v>
      </c>
      <c r="G506" s="23">
        <f t="shared" si="175"/>
        <v>1769789</v>
      </c>
      <c r="H506" s="23">
        <f t="shared" si="175"/>
        <v>2316541</v>
      </c>
      <c r="I506" s="23">
        <f t="shared" si="175"/>
        <v>2268168</v>
      </c>
      <c r="J506" s="23">
        <f t="shared" si="175"/>
        <v>2732225</v>
      </c>
      <c r="K506" s="23">
        <f t="shared" si="175"/>
        <v>2847473</v>
      </c>
      <c r="L506" s="23">
        <f t="shared" si="175"/>
        <v>3355502</v>
      </c>
      <c r="M506" s="23">
        <f t="shared" si="175"/>
        <v>2989532</v>
      </c>
      <c r="N506" s="23">
        <f t="shared" si="175"/>
        <v>841196</v>
      </c>
      <c r="O506" s="22"/>
      <c r="P506" s="25" t="s">
        <v>964</v>
      </c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</row>
    <row r="507" spans="1:71" ht="16.5" customHeight="1" x14ac:dyDescent="0.25">
      <c r="A507" s="11"/>
      <c r="B507" s="23">
        <f t="shared" ref="B507:N507" si="176">IFERROR(B467+B446-B492-B500,"")</f>
        <v>840678</v>
      </c>
      <c r="C507" s="23">
        <f t="shared" si="176"/>
        <v>775374</v>
      </c>
      <c r="D507" s="23">
        <f t="shared" si="176"/>
        <v>402900</v>
      </c>
      <c r="E507" s="23">
        <f t="shared" si="176"/>
        <v>619279</v>
      </c>
      <c r="F507" s="23">
        <f t="shared" si="176"/>
        <v>3151859</v>
      </c>
      <c r="G507" s="23">
        <f t="shared" si="176"/>
        <v>1765980</v>
      </c>
      <c r="H507" s="23">
        <f t="shared" si="176"/>
        <v>2249086</v>
      </c>
      <c r="I507" s="23">
        <f t="shared" si="176"/>
        <v>2173425</v>
      </c>
      <c r="J507" s="23">
        <f t="shared" si="176"/>
        <v>2724774</v>
      </c>
      <c r="K507" s="23">
        <f t="shared" si="176"/>
        <v>6386035</v>
      </c>
      <c r="L507" s="23">
        <f t="shared" si="176"/>
        <v>3390799</v>
      </c>
      <c r="M507" s="23">
        <f t="shared" si="176"/>
        <v>3259253</v>
      </c>
      <c r="N507" s="23" t="str">
        <f t="shared" si="176"/>
        <v/>
      </c>
      <c r="O507" s="22"/>
      <c r="P507" s="25" t="s">
        <v>965</v>
      </c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</row>
    <row r="508" spans="1:71" ht="16.5" customHeight="1" x14ac:dyDescent="0.25">
      <c r="A508" s="11"/>
      <c r="B508" s="35">
        <f t="shared" ref="B508:N508" si="177">IFERROR(B468+B447-B493-B501,"")</f>
        <v>629787</v>
      </c>
      <c r="C508" s="35">
        <f t="shared" si="177"/>
        <v>4463692</v>
      </c>
      <c r="D508" s="35">
        <f t="shared" si="177"/>
        <v>620361</v>
      </c>
      <c r="E508" s="35">
        <f t="shared" si="177"/>
        <v>914530.31</v>
      </c>
      <c r="F508" s="35">
        <f t="shared" si="177"/>
        <v>1266132.5649999999</v>
      </c>
      <c r="G508" s="35">
        <f t="shared" si="177"/>
        <v>2159955.7540000002</v>
      </c>
      <c r="H508" s="35">
        <f t="shared" si="177"/>
        <v>1995537.0400000003</v>
      </c>
      <c r="I508" s="35">
        <f t="shared" si="177"/>
        <v>2265024.4510000004</v>
      </c>
      <c r="J508" s="35">
        <f t="shared" si="177"/>
        <v>2522322.0199999996</v>
      </c>
      <c r="K508" s="35">
        <f t="shared" si="177"/>
        <v>2539962.2800000003</v>
      </c>
      <c r="L508" s="35">
        <f t="shared" si="177"/>
        <v>2956561.1900000009</v>
      </c>
      <c r="M508" s="35">
        <f t="shared" si="177"/>
        <v>4190782.8630000008</v>
      </c>
      <c r="N508" s="35" t="str">
        <f t="shared" si="177"/>
        <v/>
      </c>
      <c r="O508" s="22"/>
      <c r="P508" s="25" t="s">
        <v>971</v>
      </c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</row>
    <row r="509" spans="1:71" ht="16.5" customHeight="1" x14ac:dyDescent="0.25">
      <c r="A509" s="11"/>
      <c r="B509" s="38">
        <f t="shared" ref="B509:N509" si="178">IFERROR(B469+B448-B494-B502,"")</f>
        <v>3030918</v>
      </c>
      <c r="C509" s="35">
        <f t="shared" si="178"/>
        <v>6999323</v>
      </c>
      <c r="D509" s="35">
        <f t="shared" si="178"/>
        <v>2663085</v>
      </c>
      <c r="E509" s="35">
        <f t="shared" si="178"/>
        <v>2806994.31</v>
      </c>
      <c r="F509" s="35">
        <f t="shared" si="178"/>
        <v>7366636.5649999995</v>
      </c>
      <c r="G509" s="35">
        <f t="shared" si="178"/>
        <v>7721853.7540000007</v>
      </c>
      <c r="H509" s="35">
        <f t="shared" si="178"/>
        <v>8669867.040000001</v>
      </c>
      <c r="I509" s="35">
        <f t="shared" si="178"/>
        <v>9207660.4509999994</v>
      </c>
      <c r="J509" s="35">
        <f t="shared" si="178"/>
        <v>10813905.02</v>
      </c>
      <c r="K509" s="35">
        <f t="shared" si="178"/>
        <v>14989185.279999997</v>
      </c>
      <c r="L509" s="35">
        <f t="shared" si="178"/>
        <v>12879437.190000003</v>
      </c>
      <c r="M509" s="35">
        <f t="shared" si="178"/>
        <v>13764323.863000002</v>
      </c>
      <c r="N509" s="35">
        <f t="shared" si="178"/>
        <v>13075280</v>
      </c>
      <c r="O509" s="22">
        <f t="shared" ref="O509:O510" si="179">RATE(M$324-C$324,,-C509,M509)</f>
        <v>6.9965771519583525E-2</v>
      </c>
      <c r="P509" s="25" t="s">
        <v>966</v>
      </c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</row>
    <row r="510" spans="1:71" ht="16.5" customHeight="1" x14ac:dyDescent="0.25">
      <c r="A510" s="11"/>
      <c r="B510" s="26">
        <f t="shared" ref="B510:N510" si="180">+B509/(B$441+B$448)</f>
        <v>0.31980678968921766</v>
      </c>
      <c r="C510" s="26">
        <f t="shared" si="180"/>
        <v>0.44384829852370022</v>
      </c>
      <c r="D510" s="26">
        <f t="shared" si="180"/>
        <v>0.22430551946632657</v>
      </c>
      <c r="E510" s="26">
        <f t="shared" si="180"/>
        <v>0.21591327939010768</v>
      </c>
      <c r="F510" s="26">
        <f t="shared" si="180"/>
        <v>0.37698432449454339</v>
      </c>
      <c r="G510" s="26">
        <f t="shared" si="180"/>
        <v>0.35569790643273375</v>
      </c>
      <c r="H510" s="26">
        <f t="shared" si="180"/>
        <v>0.3619556184848266</v>
      </c>
      <c r="I510" s="26">
        <f t="shared" si="180"/>
        <v>0.35589495520947972</v>
      </c>
      <c r="J510" s="26">
        <f t="shared" si="180"/>
        <v>0.36956823011235479</v>
      </c>
      <c r="K510" s="26">
        <f t="shared" si="180"/>
        <v>0.43299715368221686</v>
      </c>
      <c r="L510" s="26">
        <f t="shared" si="180"/>
        <v>0.35215952635343817</v>
      </c>
      <c r="M510" s="26">
        <f t="shared" si="180"/>
        <v>0.35576398591758313</v>
      </c>
      <c r="N510" s="26">
        <f t="shared" si="180"/>
        <v>0.39479410727988368</v>
      </c>
      <c r="O510" s="22">
        <f t="shared" si="179"/>
        <v>-2.18786416924108E-2</v>
      </c>
      <c r="P510" s="27" t="s">
        <v>980</v>
      </c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</row>
    <row r="511" spans="1:71" ht="16.5" customHeight="1" x14ac:dyDescent="0.25">
      <c r="A511" s="28"/>
      <c r="B511" s="36"/>
      <c r="C511" s="26">
        <f t="shared" ref="C511:N511" si="181">C509/B509-1</f>
        <v>1.3093079390468496</v>
      </c>
      <c r="D511" s="26">
        <f t="shared" si="181"/>
        <v>-0.61952248810349231</v>
      </c>
      <c r="E511" s="26">
        <f t="shared" si="181"/>
        <v>5.4038571806757973E-2</v>
      </c>
      <c r="F511" s="26">
        <f t="shared" si="181"/>
        <v>1.6243859984881834</v>
      </c>
      <c r="G511" s="26">
        <f t="shared" si="181"/>
        <v>4.8219724953948662E-2</v>
      </c>
      <c r="H511" s="26">
        <f t="shared" si="181"/>
        <v>0.12277016843383226</v>
      </c>
      <c r="I511" s="26">
        <f t="shared" si="181"/>
        <v>6.2030179761557003E-2</v>
      </c>
      <c r="J511" s="26">
        <f t="shared" si="181"/>
        <v>0.17444654671486659</v>
      </c>
      <c r="K511" s="26">
        <f t="shared" si="181"/>
        <v>0.38610291585490542</v>
      </c>
      <c r="L511" s="26">
        <f t="shared" si="181"/>
        <v>-0.1407513517639295</v>
      </c>
      <c r="M511" s="26">
        <f t="shared" si="181"/>
        <v>6.870538362398726E-2</v>
      </c>
      <c r="N511" s="26">
        <f t="shared" si="181"/>
        <v>-5.0060131529760521E-2</v>
      </c>
      <c r="O511" s="33"/>
      <c r="P511" s="27" t="s">
        <v>972</v>
      </c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</row>
    <row r="512" spans="1:71" ht="16.5" customHeight="1" x14ac:dyDescent="0.25">
      <c r="A512" s="11"/>
      <c r="B512" s="197" t="s">
        <v>981</v>
      </c>
      <c r="C512" s="183"/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4"/>
      <c r="O512" s="22"/>
      <c r="P512" s="27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</row>
    <row r="513" spans="1:71" ht="16.5" customHeight="1" x14ac:dyDescent="0.25">
      <c r="A513" s="11"/>
      <c r="B513" s="32">
        <f t="shared" ref="B513:N513" si="182">IFERROR(B505+B551,"")</f>
        <v>1171158</v>
      </c>
      <c r="C513" s="32">
        <f t="shared" si="182"/>
        <v>1353582</v>
      </c>
      <c r="D513" s="32">
        <f t="shared" si="182"/>
        <v>1844706</v>
      </c>
      <c r="E513" s="32">
        <f t="shared" si="182"/>
        <v>1424874</v>
      </c>
      <c r="F513" s="32">
        <f t="shared" si="182"/>
        <v>2242474</v>
      </c>
      <c r="G513" s="32">
        <f t="shared" si="182"/>
        <v>2905876</v>
      </c>
      <c r="H513" s="32">
        <f t="shared" si="182"/>
        <v>3118306</v>
      </c>
      <c r="I513" s="32">
        <f t="shared" si="182"/>
        <v>3541090</v>
      </c>
      <c r="J513" s="32">
        <f t="shared" si="182"/>
        <v>4071099</v>
      </c>
      <c r="K513" s="32">
        <f t="shared" si="182"/>
        <v>4511791</v>
      </c>
      <c r="L513" s="32">
        <f t="shared" si="182"/>
        <v>4567429</v>
      </c>
      <c r="M513" s="32">
        <f t="shared" si="182"/>
        <v>4894469</v>
      </c>
      <c r="N513" s="32">
        <f t="shared" si="182"/>
        <v>7721879</v>
      </c>
      <c r="O513" s="22"/>
      <c r="P513" s="25" t="s">
        <v>963</v>
      </c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</row>
    <row r="514" spans="1:71" ht="16.5" customHeight="1" x14ac:dyDescent="0.25">
      <c r="A514" s="11"/>
      <c r="B514" s="23">
        <f t="shared" ref="B514:N514" si="183">IFERROR(B506+B552-B551,"")</f>
        <v>1080027</v>
      </c>
      <c r="C514" s="23">
        <f t="shared" si="183"/>
        <v>1395462</v>
      </c>
      <c r="D514" s="23">
        <f t="shared" si="183"/>
        <v>950179</v>
      </c>
      <c r="E514" s="23">
        <f t="shared" si="183"/>
        <v>1211872</v>
      </c>
      <c r="F514" s="23">
        <f t="shared" si="183"/>
        <v>2340562</v>
      </c>
      <c r="G514" s="23">
        <f t="shared" si="183"/>
        <v>2657427</v>
      </c>
      <c r="H514" s="23">
        <f t="shared" si="183"/>
        <v>3239091</v>
      </c>
      <c r="I514" s="23">
        <f t="shared" si="183"/>
        <v>3338215</v>
      </c>
      <c r="J514" s="23">
        <f t="shared" si="183"/>
        <v>3980269</v>
      </c>
      <c r="K514" s="23">
        <f t="shared" si="183"/>
        <v>4161054</v>
      </c>
      <c r="L514" s="23">
        <f t="shared" si="183"/>
        <v>4762997</v>
      </c>
      <c r="M514" s="23">
        <f t="shared" si="183"/>
        <v>4641247</v>
      </c>
      <c r="N514" s="23">
        <f t="shared" si="183"/>
        <v>2771586</v>
      </c>
      <c r="O514" s="22"/>
      <c r="P514" s="25" t="s">
        <v>964</v>
      </c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</row>
    <row r="515" spans="1:71" ht="16.5" customHeight="1" x14ac:dyDescent="0.25">
      <c r="A515" s="11"/>
      <c r="B515" s="23">
        <f t="shared" ref="B515:N515" si="184">IFERROR(B507+B553-B552,"")</f>
        <v>1222551</v>
      </c>
      <c r="C515" s="23">
        <f t="shared" si="184"/>
        <v>1336887</v>
      </c>
      <c r="D515" s="23">
        <f t="shared" si="184"/>
        <v>961652</v>
      </c>
      <c r="E515" s="23">
        <f t="shared" si="184"/>
        <v>1341451</v>
      </c>
      <c r="F515" s="23">
        <f t="shared" si="184"/>
        <v>3936458</v>
      </c>
      <c r="G515" s="23">
        <f t="shared" si="184"/>
        <v>2696185</v>
      </c>
      <c r="H515" s="23">
        <f t="shared" si="184"/>
        <v>3276271</v>
      </c>
      <c r="I515" s="23">
        <f t="shared" si="184"/>
        <v>3324196</v>
      </c>
      <c r="J515" s="23">
        <f t="shared" si="184"/>
        <v>4015539</v>
      </c>
      <c r="K515" s="23">
        <f t="shared" si="184"/>
        <v>7722238</v>
      </c>
      <c r="L515" s="23">
        <f t="shared" si="184"/>
        <v>4955558</v>
      </c>
      <c r="M515" s="23">
        <f t="shared" si="184"/>
        <v>4931502</v>
      </c>
      <c r="N515" s="23" t="str">
        <f t="shared" si="184"/>
        <v/>
      </c>
      <c r="O515" s="22"/>
      <c r="P515" s="25" t="s">
        <v>965</v>
      </c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</row>
    <row r="516" spans="1:71" ht="16.5" customHeight="1" x14ac:dyDescent="0.25">
      <c r="A516" s="11"/>
      <c r="B516" s="35">
        <f t="shared" ref="B516:N516" si="185">IFERROR(B508+B554-B553,"")</f>
        <v>1019845</v>
      </c>
      <c r="C516" s="35">
        <f t="shared" si="185"/>
        <v>5023581</v>
      </c>
      <c r="D516" s="35">
        <f t="shared" si="185"/>
        <v>1262787</v>
      </c>
      <c r="E516" s="35">
        <f t="shared" si="185"/>
        <v>1776731.7400000002</v>
      </c>
      <c r="F516" s="35">
        <f t="shared" si="185"/>
        <v>2104970.0549999997</v>
      </c>
      <c r="G516" s="35">
        <f t="shared" si="185"/>
        <v>3146071.159</v>
      </c>
      <c r="H516" s="35">
        <f t="shared" si="185"/>
        <v>3055377.8200000003</v>
      </c>
      <c r="I516" s="35">
        <f t="shared" si="185"/>
        <v>3442010.9010000005</v>
      </c>
      <c r="J516" s="35">
        <f t="shared" si="185"/>
        <v>3869660.3439999996</v>
      </c>
      <c r="K516" s="35">
        <f t="shared" si="185"/>
        <v>3908625.59</v>
      </c>
      <c r="L516" s="35">
        <f t="shared" si="185"/>
        <v>4499188.620000001</v>
      </c>
      <c r="M516" s="35">
        <f t="shared" si="185"/>
        <v>6414004.7479999997</v>
      </c>
      <c r="N516" s="35" t="str">
        <f t="shared" si="185"/>
        <v/>
      </c>
      <c r="O516" s="22"/>
      <c r="P516" s="25" t="s">
        <v>971</v>
      </c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</row>
    <row r="517" spans="1:71" ht="16.5" customHeight="1" x14ac:dyDescent="0.25">
      <c r="A517" s="11"/>
      <c r="B517" s="38">
        <f t="shared" ref="B517:N517" si="186">IFERROR(B509+B554,"")</f>
        <v>4493581</v>
      </c>
      <c r="C517" s="35">
        <f t="shared" si="186"/>
        <v>9109512</v>
      </c>
      <c r="D517" s="35">
        <f t="shared" si="186"/>
        <v>5019324</v>
      </c>
      <c r="E517" s="35">
        <f t="shared" si="186"/>
        <v>5754928.7400000002</v>
      </c>
      <c r="F517" s="35">
        <f t="shared" si="186"/>
        <v>10624464.055</v>
      </c>
      <c r="G517" s="35">
        <f t="shared" si="186"/>
        <v>11405559.159</v>
      </c>
      <c r="H517" s="35">
        <f t="shared" si="186"/>
        <v>12689045.82</v>
      </c>
      <c r="I517" s="35">
        <f t="shared" si="186"/>
        <v>13645511.901000001</v>
      </c>
      <c r="J517" s="35">
        <f t="shared" si="186"/>
        <v>15936567.344000001</v>
      </c>
      <c r="K517" s="35">
        <f t="shared" si="186"/>
        <v>20303708.589999996</v>
      </c>
      <c r="L517" s="35">
        <f t="shared" si="186"/>
        <v>18785172.620000005</v>
      </c>
      <c r="M517" s="35">
        <f t="shared" si="186"/>
        <v>20881222.748000003</v>
      </c>
      <c r="N517" s="35">
        <f t="shared" si="186"/>
        <v>20986930</v>
      </c>
      <c r="O517" s="22">
        <f t="shared" ref="O517:O518" si="187">RATE(M$324-C$324,,-C517,M517)</f>
        <v>8.6490870456509217E-2</v>
      </c>
      <c r="P517" s="25" t="s">
        <v>966</v>
      </c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</row>
    <row r="518" spans="1:71" ht="16.5" customHeight="1" x14ac:dyDescent="0.25">
      <c r="A518" s="11"/>
      <c r="B518" s="26">
        <f t="shared" ref="B518:N518" si="188">+B517/(B$441+B$448)</f>
        <v>0.47413942370544648</v>
      </c>
      <c r="C518" s="26">
        <f t="shared" si="188"/>
        <v>0.57766178265829848</v>
      </c>
      <c r="D518" s="26">
        <f t="shared" si="188"/>
        <v>0.42276610667320047</v>
      </c>
      <c r="E518" s="26">
        <f t="shared" si="188"/>
        <v>0.44266763651180341</v>
      </c>
      <c r="F518" s="26">
        <f t="shared" si="188"/>
        <v>0.54370218614018628</v>
      </c>
      <c r="G518" s="26">
        <f t="shared" si="188"/>
        <v>0.5253833656781518</v>
      </c>
      <c r="H518" s="26">
        <f t="shared" si="188"/>
        <v>0.52975107998431348</v>
      </c>
      <c r="I518" s="26">
        <f t="shared" si="188"/>
        <v>0.5274270128292351</v>
      </c>
      <c r="J518" s="26">
        <f t="shared" si="188"/>
        <v>0.54463664850909066</v>
      </c>
      <c r="K518" s="26">
        <f t="shared" si="188"/>
        <v>0.58651940478670073</v>
      </c>
      <c r="L518" s="26">
        <f t="shared" si="188"/>
        <v>0.51363870910936715</v>
      </c>
      <c r="M518" s="26">
        <f t="shared" si="188"/>
        <v>0.53971318239835786</v>
      </c>
      <c r="N518" s="26">
        <f t="shared" si="188"/>
        <v>0.63367792459476269</v>
      </c>
      <c r="O518" s="22">
        <f t="shared" si="187"/>
        <v>-6.7720348752552681E-3</v>
      </c>
      <c r="P518" s="27" t="s">
        <v>982</v>
      </c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</row>
    <row r="519" spans="1:71" ht="16.5" customHeight="1" x14ac:dyDescent="0.25">
      <c r="A519" s="28"/>
      <c r="B519" s="36"/>
      <c r="C519" s="26">
        <f t="shared" ref="C519:N519" si="189">C517/B517-1</f>
        <v>1.0272277277298438</v>
      </c>
      <c r="D519" s="26">
        <f t="shared" si="189"/>
        <v>-0.4490018784760369</v>
      </c>
      <c r="E519" s="26">
        <f t="shared" si="189"/>
        <v>0.1465545439983551</v>
      </c>
      <c r="F519" s="26">
        <f t="shared" si="189"/>
        <v>0.84615041036980743</v>
      </c>
      <c r="G519" s="26">
        <f t="shared" si="189"/>
        <v>7.3518541731279807E-2</v>
      </c>
      <c r="H519" s="26">
        <f t="shared" si="189"/>
        <v>0.1125316736433053</v>
      </c>
      <c r="I519" s="26">
        <f t="shared" si="189"/>
        <v>7.5377305320503574E-2</v>
      </c>
      <c r="J519" s="26">
        <f t="shared" si="189"/>
        <v>0.16789809423214841</v>
      </c>
      <c r="K519" s="26">
        <f t="shared" si="189"/>
        <v>0.27403274191566673</v>
      </c>
      <c r="L519" s="26">
        <f t="shared" si="189"/>
        <v>-7.4791064069344548E-2</v>
      </c>
      <c r="M519" s="26">
        <f t="shared" si="189"/>
        <v>0.11158003018659501</v>
      </c>
      <c r="N519" s="26">
        <f t="shared" si="189"/>
        <v>5.0623114017651627E-3</v>
      </c>
      <c r="O519" s="33"/>
      <c r="P519" s="27" t="s">
        <v>972</v>
      </c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</row>
    <row r="520" spans="1:71" ht="16.5" customHeight="1" x14ac:dyDescent="0.25">
      <c r="A520" s="11"/>
      <c r="B520" s="195" t="s">
        <v>906</v>
      </c>
      <c r="C520" s="183"/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4"/>
      <c r="O520" s="22"/>
      <c r="P520" s="15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</row>
    <row r="521" spans="1:71" ht="16.5" customHeight="1" x14ac:dyDescent="0.25">
      <c r="A521" s="11"/>
      <c r="B521" s="32">
        <f t="shared" ref="B521:N521" si="190">IFERROR(VLOOKUP($B$520,$130:$203,MATCH($P521&amp;"/"&amp;B$324,$128:$128,0),FALSE),"")</f>
        <v>126793</v>
      </c>
      <c r="C521" s="32">
        <f t="shared" si="190"/>
        <v>191630</v>
      </c>
      <c r="D521" s="32">
        <f t="shared" si="190"/>
        <v>168158</v>
      </c>
      <c r="E521" s="32">
        <f t="shared" si="190"/>
        <v>178226</v>
      </c>
      <c r="F521" s="32">
        <f t="shared" si="190"/>
        <v>252354</v>
      </c>
      <c r="G521" s="32">
        <f t="shared" si="190"/>
        <v>215923</v>
      </c>
      <c r="H521" s="32">
        <f t="shared" si="190"/>
        <v>178592</v>
      </c>
      <c r="I521" s="32">
        <f t="shared" si="190"/>
        <v>96008</v>
      </c>
      <c r="J521" s="32">
        <f t="shared" si="190"/>
        <v>180008</v>
      </c>
      <c r="K521" s="32">
        <f t="shared" si="190"/>
        <v>109664</v>
      </c>
      <c r="L521" s="32">
        <f t="shared" si="190"/>
        <v>104544</v>
      </c>
      <c r="M521" s="32">
        <f t="shared" si="190"/>
        <v>186073</v>
      </c>
      <c r="N521" s="32">
        <f t="shared" si="190"/>
        <v>480112</v>
      </c>
      <c r="O521" s="22"/>
      <c r="P521" s="25" t="s">
        <v>963</v>
      </c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</row>
    <row r="522" spans="1:71" ht="16.5" customHeight="1" x14ac:dyDescent="0.25">
      <c r="A522" s="11"/>
      <c r="B522" s="23">
        <f t="shared" ref="B522:N522" si="191">IFERROR(VLOOKUP($B$520,$130:$203,MATCH($P522&amp;"/"&amp;B$324,$128:$128,0),FALSE),"")</f>
        <v>121992</v>
      </c>
      <c r="C522" s="23">
        <f t="shared" si="191"/>
        <v>218456</v>
      </c>
      <c r="D522" s="23">
        <f t="shared" si="191"/>
        <v>173904</v>
      </c>
      <c r="E522" s="23">
        <f t="shared" si="191"/>
        <v>205373</v>
      </c>
      <c r="F522" s="23">
        <f t="shared" si="191"/>
        <v>253646</v>
      </c>
      <c r="G522" s="23">
        <f t="shared" si="191"/>
        <v>275315</v>
      </c>
      <c r="H522" s="23">
        <f t="shared" si="191"/>
        <v>286302</v>
      </c>
      <c r="I522" s="23">
        <f t="shared" si="191"/>
        <v>102890</v>
      </c>
      <c r="J522" s="23">
        <f t="shared" si="191"/>
        <v>166155</v>
      </c>
      <c r="K522" s="23">
        <f t="shared" si="191"/>
        <v>92802</v>
      </c>
      <c r="L522" s="23">
        <f t="shared" si="191"/>
        <v>28392</v>
      </c>
      <c r="M522" s="23">
        <f t="shared" si="191"/>
        <v>236094</v>
      </c>
      <c r="N522" s="23">
        <f t="shared" si="191"/>
        <v>490308</v>
      </c>
      <c r="O522" s="22"/>
      <c r="P522" s="25" t="s">
        <v>964</v>
      </c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</row>
    <row r="523" spans="1:71" ht="16.5" customHeight="1" x14ac:dyDescent="0.25">
      <c r="A523" s="11"/>
      <c r="B523" s="23">
        <f t="shared" ref="B523:N523" si="192">IFERROR(VLOOKUP($B$520,$130:$203,MATCH($P523&amp;"/"&amp;B$324,$128:$128,0),FALSE),"")</f>
        <v>128610</v>
      </c>
      <c r="C523" s="23">
        <f t="shared" si="192"/>
        <v>199932</v>
      </c>
      <c r="D523" s="23">
        <f t="shared" si="192"/>
        <v>176712</v>
      </c>
      <c r="E523" s="23">
        <f t="shared" si="192"/>
        <v>235265</v>
      </c>
      <c r="F523" s="23">
        <f t="shared" si="192"/>
        <v>335452</v>
      </c>
      <c r="G523" s="23">
        <f t="shared" si="192"/>
        <v>165132</v>
      </c>
      <c r="H523" s="23">
        <f t="shared" si="192"/>
        <v>119837</v>
      </c>
      <c r="I523" s="23">
        <f t="shared" si="192"/>
        <v>140638</v>
      </c>
      <c r="J523" s="23">
        <f t="shared" si="192"/>
        <v>155205</v>
      </c>
      <c r="K523" s="23">
        <f t="shared" si="192"/>
        <v>97323</v>
      </c>
      <c r="L523" s="23">
        <f t="shared" si="192"/>
        <v>110124</v>
      </c>
      <c r="M523" s="23">
        <f t="shared" si="192"/>
        <v>223905</v>
      </c>
      <c r="N523" s="23" t="str">
        <f t="shared" si="192"/>
        <v/>
      </c>
      <c r="O523" s="22"/>
      <c r="P523" s="25" t="s">
        <v>965</v>
      </c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</row>
    <row r="524" spans="1:71" ht="16.5" customHeight="1" x14ac:dyDescent="0.25">
      <c r="A524" s="11"/>
      <c r="B524" s="35">
        <f t="shared" ref="B524:N524" si="193">IFERROR(VLOOKUP($B$520,$130:$203,MATCH($P524&amp;"/"&amp;B$324,$128:$128,0),FALSE),"")</f>
        <v>165991</v>
      </c>
      <c r="C524" s="35">
        <f t="shared" si="193"/>
        <v>190862</v>
      </c>
      <c r="D524" s="35">
        <f t="shared" si="193"/>
        <v>169516</v>
      </c>
      <c r="E524" s="35">
        <f t="shared" si="193"/>
        <v>255400.6</v>
      </c>
      <c r="F524" s="35">
        <f t="shared" si="193"/>
        <v>215943.44</v>
      </c>
      <c r="G524" s="35">
        <f t="shared" si="193"/>
        <v>156162.81700000001</v>
      </c>
      <c r="H524" s="35">
        <f t="shared" si="193"/>
        <v>92020.11</v>
      </c>
      <c r="I524" s="35">
        <f t="shared" si="193"/>
        <v>169178.08900000001</v>
      </c>
      <c r="J524" s="35">
        <f t="shared" si="193"/>
        <v>132092.33900000001</v>
      </c>
      <c r="K524" s="35">
        <f t="shared" si="193"/>
        <v>64070.11</v>
      </c>
      <c r="L524" s="35">
        <f t="shared" si="193"/>
        <v>183272.77</v>
      </c>
      <c r="M524" s="35">
        <f t="shared" si="193"/>
        <v>199550.75</v>
      </c>
      <c r="N524" s="35" t="str">
        <f t="shared" si="193"/>
        <v/>
      </c>
      <c r="O524" s="22"/>
      <c r="P524" s="25" t="s">
        <v>971</v>
      </c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</row>
    <row r="525" spans="1:71" ht="16.5" customHeight="1" x14ac:dyDescent="0.25">
      <c r="A525" s="11"/>
      <c r="B525" s="35">
        <f t="shared" ref="B525:M525" si="194">SUM(B521:B524)</f>
        <v>543386</v>
      </c>
      <c r="C525" s="35">
        <f t="shared" si="194"/>
        <v>800880</v>
      </c>
      <c r="D525" s="35">
        <f t="shared" si="194"/>
        <v>688290</v>
      </c>
      <c r="E525" s="35">
        <f t="shared" si="194"/>
        <v>874264.6</v>
      </c>
      <c r="F525" s="35">
        <f t="shared" si="194"/>
        <v>1057395.44</v>
      </c>
      <c r="G525" s="35">
        <f t="shared" si="194"/>
        <v>812532.81700000004</v>
      </c>
      <c r="H525" s="35">
        <f t="shared" si="194"/>
        <v>676751.11</v>
      </c>
      <c r="I525" s="35">
        <f t="shared" si="194"/>
        <v>508714.08900000004</v>
      </c>
      <c r="J525" s="35">
        <f t="shared" si="194"/>
        <v>633460.33900000004</v>
      </c>
      <c r="K525" s="35">
        <f t="shared" si="194"/>
        <v>363859.11</v>
      </c>
      <c r="L525" s="35">
        <f t="shared" si="194"/>
        <v>426332.77</v>
      </c>
      <c r="M525" s="35">
        <f t="shared" si="194"/>
        <v>845622.75</v>
      </c>
      <c r="N525" s="35">
        <f>IF(N522="",N521*4,IF(N523="",(N522+N521)*2,IF(N524="",((N523+N522+N521)/3)*4,SUM(N521:N524))))</f>
        <v>1940840</v>
      </c>
      <c r="O525" s="22">
        <f t="shared" ref="O525:O526" si="195">RATE(M$324-C$324,,-C525,M525)</f>
        <v>5.4510245698588386E-3</v>
      </c>
      <c r="P525" s="25" t="s">
        <v>966</v>
      </c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</row>
    <row r="526" spans="1:71" ht="16.5" customHeight="1" x14ac:dyDescent="0.25">
      <c r="A526" s="11"/>
      <c r="B526" s="26">
        <f t="shared" ref="B526:N526" si="196">+B525/(B$441+B$448)</f>
        <v>5.7335280011555981E-2</v>
      </c>
      <c r="C526" s="26">
        <f t="shared" si="196"/>
        <v>5.078622965701983E-2</v>
      </c>
      <c r="D526" s="26">
        <f t="shared" si="196"/>
        <v>5.7973082343777203E-2</v>
      </c>
      <c r="E526" s="26">
        <f t="shared" si="196"/>
        <v>6.7248207867112039E-2</v>
      </c>
      <c r="F526" s="26">
        <f t="shared" si="196"/>
        <v>5.4111737718393949E-2</v>
      </c>
      <c r="G526" s="26">
        <f t="shared" si="196"/>
        <v>3.7428347016424418E-2</v>
      </c>
      <c r="H526" s="26">
        <f t="shared" si="196"/>
        <v>2.8253474413183488E-2</v>
      </c>
      <c r="I526" s="26">
        <f t="shared" si="196"/>
        <v>1.9662842573590283E-2</v>
      </c>
      <c r="J526" s="26">
        <f t="shared" si="196"/>
        <v>2.1648684346462135E-2</v>
      </c>
      <c r="K526" s="26">
        <f t="shared" si="196"/>
        <v>1.0510908767107098E-2</v>
      </c>
      <c r="L526" s="26">
        <f t="shared" si="196"/>
        <v>1.1657120116142998E-2</v>
      </c>
      <c r="M526" s="26">
        <f t="shared" si="196"/>
        <v>2.1856658061590969E-2</v>
      </c>
      <c r="N526" s="26">
        <f t="shared" si="196"/>
        <v>5.8601589807108487E-2</v>
      </c>
      <c r="O526" s="22">
        <f t="shared" si="195"/>
        <v>-8.0855530109804022E-2</v>
      </c>
      <c r="P526" s="27" t="s">
        <v>967</v>
      </c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</row>
    <row r="527" spans="1:71" ht="16.5" customHeight="1" x14ac:dyDescent="0.25">
      <c r="A527" s="11"/>
      <c r="B527" s="197" t="s">
        <v>983</v>
      </c>
      <c r="C527" s="183"/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4"/>
      <c r="O527" s="22"/>
      <c r="P527" s="15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</row>
    <row r="528" spans="1:71" ht="16.5" customHeight="1" x14ac:dyDescent="0.25">
      <c r="A528" s="11"/>
      <c r="B528" s="32">
        <f t="shared" ref="B528:N528" si="197">IFERROR(B505-B521,"")</f>
        <v>693107</v>
      </c>
      <c r="C528" s="32">
        <f t="shared" si="197"/>
        <v>679967</v>
      </c>
      <c r="D528" s="32">
        <f t="shared" si="197"/>
        <v>1099861</v>
      </c>
      <c r="E528" s="32">
        <f t="shared" si="197"/>
        <v>589955</v>
      </c>
      <c r="F528" s="32">
        <f t="shared" si="197"/>
        <v>1155018</v>
      </c>
      <c r="G528" s="32">
        <f t="shared" si="197"/>
        <v>1810206</v>
      </c>
      <c r="H528" s="32">
        <f t="shared" si="197"/>
        <v>1930111</v>
      </c>
      <c r="I528" s="32">
        <f t="shared" si="197"/>
        <v>2405035</v>
      </c>
      <c r="J528" s="32">
        <f t="shared" si="197"/>
        <v>2654576</v>
      </c>
      <c r="K528" s="32">
        <f t="shared" si="197"/>
        <v>3106051</v>
      </c>
      <c r="L528" s="32">
        <f t="shared" si="197"/>
        <v>3072031</v>
      </c>
      <c r="M528" s="32">
        <f t="shared" si="197"/>
        <v>3138683</v>
      </c>
      <c r="N528" s="32">
        <f t="shared" si="197"/>
        <v>5216332</v>
      </c>
      <c r="O528" s="22"/>
      <c r="P528" s="25" t="s">
        <v>963</v>
      </c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</row>
    <row r="529" spans="1:71" ht="16.5" customHeight="1" x14ac:dyDescent="0.25">
      <c r="A529" s="11"/>
      <c r="B529" s="23">
        <f t="shared" ref="B529:N529" si="198">IFERROR(B506-B522,"")</f>
        <v>618561</v>
      </c>
      <c r="C529" s="23">
        <f t="shared" si="198"/>
        <v>670204</v>
      </c>
      <c r="D529" s="23">
        <f t="shared" si="198"/>
        <v>197901</v>
      </c>
      <c r="E529" s="23">
        <f t="shared" si="198"/>
        <v>299631</v>
      </c>
      <c r="F529" s="23">
        <f t="shared" si="198"/>
        <v>1287627</v>
      </c>
      <c r="G529" s="23">
        <f t="shared" si="198"/>
        <v>1494474</v>
      </c>
      <c r="H529" s="23">
        <f t="shared" si="198"/>
        <v>2030239</v>
      </c>
      <c r="I529" s="23">
        <f t="shared" si="198"/>
        <v>2165278</v>
      </c>
      <c r="J529" s="23">
        <f t="shared" si="198"/>
        <v>2566070</v>
      </c>
      <c r="K529" s="23">
        <f t="shared" si="198"/>
        <v>2754671</v>
      </c>
      <c r="L529" s="23">
        <f t="shared" si="198"/>
        <v>3327110</v>
      </c>
      <c r="M529" s="23">
        <f t="shared" si="198"/>
        <v>2753438</v>
      </c>
      <c r="N529" s="23">
        <f t="shared" si="198"/>
        <v>350888</v>
      </c>
      <c r="O529" s="22"/>
      <c r="P529" s="25" t="s">
        <v>964</v>
      </c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</row>
    <row r="530" spans="1:71" ht="16.5" customHeight="1" x14ac:dyDescent="0.25">
      <c r="A530" s="11"/>
      <c r="B530" s="23">
        <f t="shared" ref="B530:N530" si="199">IFERROR(B507-B523,"")</f>
        <v>712068</v>
      </c>
      <c r="C530" s="23">
        <f t="shared" si="199"/>
        <v>575442</v>
      </c>
      <c r="D530" s="23">
        <f t="shared" si="199"/>
        <v>226188</v>
      </c>
      <c r="E530" s="23">
        <f t="shared" si="199"/>
        <v>384014</v>
      </c>
      <c r="F530" s="23">
        <f t="shared" si="199"/>
        <v>2816407</v>
      </c>
      <c r="G530" s="23">
        <f t="shared" si="199"/>
        <v>1600848</v>
      </c>
      <c r="H530" s="23">
        <f t="shared" si="199"/>
        <v>2129249</v>
      </c>
      <c r="I530" s="23">
        <f t="shared" si="199"/>
        <v>2032787</v>
      </c>
      <c r="J530" s="23">
        <f t="shared" si="199"/>
        <v>2569569</v>
      </c>
      <c r="K530" s="23">
        <f t="shared" si="199"/>
        <v>6288712</v>
      </c>
      <c r="L530" s="23">
        <f t="shared" si="199"/>
        <v>3280675</v>
      </c>
      <c r="M530" s="23">
        <f t="shared" si="199"/>
        <v>3035348</v>
      </c>
      <c r="N530" s="23" t="str">
        <f t="shared" si="199"/>
        <v/>
      </c>
      <c r="O530" s="22"/>
      <c r="P530" s="25" t="s">
        <v>965</v>
      </c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</row>
    <row r="531" spans="1:71" ht="16.5" customHeight="1" x14ac:dyDescent="0.25">
      <c r="A531" s="11"/>
      <c r="B531" s="23">
        <f t="shared" ref="B531:N531" si="200">IFERROR(B508-B524,"")</f>
        <v>463796</v>
      </c>
      <c r="C531" s="35">
        <f t="shared" si="200"/>
        <v>4272830</v>
      </c>
      <c r="D531" s="35">
        <f t="shared" si="200"/>
        <v>450845</v>
      </c>
      <c r="E531" s="35">
        <f t="shared" si="200"/>
        <v>659129.71000000008</v>
      </c>
      <c r="F531" s="35">
        <f t="shared" si="200"/>
        <v>1050189.125</v>
      </c>
      <c r="G531" s="35">
        <f t="shared" si="200"/>
        <v>2003792.9370000002</v>
      </c>
      <c r="H531" s="35">
        <f t="shared" si="200"/>
        <v>1903516.9300000002</v>
      </c>
      <c r="I531" s="35">
        <f t="shared" si="200"/>
        <v>2095846.3620000004</v>
      </c>
      <c r="J531" s="35">
        <f t="shared" si="200"/>
        <v>2390229.6809999994</v>
      </c>
      <c r="K531" s="35">
        <f t="shared" si="200"/>
        <v>2475892.1700000004</v>
      </c>
      <c r="L531" s="35">
        <f t="shared" si="200"/>
        <v>2773288.4200000009</v>
      </c>
      <c r="M531" s="35">
        <f t="shared" si="200"/>
        <v>3991232.1130000008</v>
      </c>
      <c r="N531" s="35" t="str">
        <f t="shared" si="200"/>
        <v/>
      </c>
      <c r="O531" s="22"/>
      <c r="P531" s="25" t="s">
        <v>971</v>
      </c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</row>
    <row r="532" spans="1:71" ht="16.5" customHeight="1" x14ac:dyDescent="0.25">
      <c r="A532" s="11"/>
      <c r="B532" s="38">
        <f t="shared" ref="B532:M532" si="201">B509-B525</f>
        <v>2487532</v>
      </c>
      <c r="C532" s="35">
        <f t="shared" si="201"/>
        <v>6198443</v>
      </c>
      <c r="D532" s="35">
        <f t="shared" si="201"/>
        <v>1974795</v>
      </c>
      <c r="E532" s="35">
        <f t="shared" si="201"/>
        <v>1932729.71</v>
      </c>
      <c r="F532" s="35">
        <f t="shared" si="201"/>
        <v>6309241.125</v>
      </c>
      <c r="G532" s="35">
        <f t="shared" si="201"/>
        <v>6909320.9370000008</v>
      </c>
      <c r="H532" s="35">
        <f t="shared" si="201"/>
        <v>7993115.9300000006</v>
      </c>
      <c r="I532" s="35">
        <f t="shared" si="201"/>
        <v>8698946.3619999997</v>
      </c>
      <c r="J532" s="35">
        <f t="shared" si="201"/>
        <v>10180444.681</v>
      </c>
      <c r="K532" s="35">
        <f t="shared" si="201"/>
        <v>14625326.169999998</v>
      </c>
      <c r="L532" s="35">
        <f t="shared" si="201"/>
        <v>12453104.420000004</v>
      </c>
      <c r="M532" s="35">
        <f t="shared" si="201"/>
        <v>12918701.113000002</v>
      </c>
      <c r="N532" s="35">
        <f>IFERROR(N509-N525,"")</f>
        <v>11134440</v>
      </c>
      <c r="O532" s="22">
        <f t="shared" ref="O532:O533" si="202">RATE(M$324-C$324,,-C532,M532)</f>
        <v>7.6201576423079495E-2</v>
      </c>
      <c r="P532" s="25" t="s">
        <v>966</v>
      </c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</row>
    <row r="533" spans="1:71" ht="16.5" customHeight="1" x14ac:dyDescent="0.25">
      <c r="A533" s="11"/>
      <c r="B533" s="26">
        <f t="shared" ref="B533:N533" si="203">+B532/(B$441+B$448)</f>
        <v>0.2624715096776617</v>
      </c>
      <c r="C533" s="26">
        <f t="shared" si="203"/>
        <v>0.39306206886668038</v>
      </c>
      <c r="D533" s="26">
        <f t="shared" si="203"/>
        <v>0.16633243712254936</v>
      </c>
      <c r="E533" s="26">
        <f t="shared" si="203"/>
        <v>0.14866507152299563</v>
      </c>
      <c r="F533" s="26">
        <f t="shared" si="203"/>
        <v>0.32287258677614949</v>
      </c>
      <c r="G533" s="26">
        <f t="shared" si="203"/>
        <v>0.31826955941630936</v>
      </c>
      <c r="H533" s="26">
        <f t="shared" si="203"/>
        <v>0.33370214407164306</v>
      </c>
      <c r="I533" s="26">
        <f t="shared" si="203"/>
        <v>0.33623211263588942</v>
      </c>
      <c r="J533" s="26">
        <f t="shared" si="203"/>
        <v>0.34791954576589268</v>
      </c>
      <c r="K533" s="26">
        <f t="shared" si="203"/>
        <v>0.42248624491510978</v>
      </c>
      <c r="L533" s="26">
        <f t="shared" si="203"/>
        <v>0.34050240623729516</v>
      </c>
      <c r="M533" s="26">
        <f t="shared" si="203"/>
        <v>0.33390732785599214</v>
      </c>
      <c r="N533" s="26">
        <f t="shared" si="203"/>
        <v>0.33619251747277518</v>
      </c>
      <c r="O533" s="22">
        <f t="shared" si="202"/>
        <v>-1.6178109839377196E-2</v>
      </c>
      <c r="P533" s="27" t="s">
        <v>984</v>
      </c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</row>
    <row r="534" spans="1:71" ht="16.5" customHeight="1" x14ac:dyDescent="0.25">
      <c r="A534" s="11"/>
      <c r="B534" s="194" t="s">
        <v>882</v>
      </c>
      <c r="C534" s="18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4"/>
      <c r="O534" s="22"/>
      <c r="P534" s="15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</row>
    <row r="535" spans="1:71" ht="16.5" customHeight="1" x14ac:dyDescent="0.25">
      <c r="A535" s="11"/>
      <c r="B535" s="32">
        <f t="shared" ref="B535:N535" si="204">IFERROR(VLOOKUP($B$534,$130:$203,MATCH($P535&amp;"/"&amp;B$324,$128:$128,0),FALSE),"")</f>
        <v>147135</v>
      </c>
      <c r="C535" s="32">
        <f t="shared" si="204"/>
        <v>151721</v>
      </c>
      <c r="D535" s="32">
        <f t="shared" si="204"/>
        <v>263607</v>
      </c>
      <c r="E535" s="32">
        <f t="shared" si="204"/>
        <v>104262</v>
      </c>
      <c r="F535" s="32">
        <f t="shared" si="204"/>
        <v>214708</v>
      </c>
      <c r="G535" s="32">
        <f t="shared" si="204"/>
        <v>297196</v>
      </c>
      <c r="H535" s="32">
        <f t="shared" si="204"/>
        <v>370098</v>
      </c>
      <c r="I535" s="32">
        <f t="shared" si="204"/>
        <v>412622</v>
      </c>
      <c r="J535" s="32">
        <f t="shared" si="204"/>
        <v>448830</v>
      </c>
      <c r="K535" s="32">
        <f t="shared" si="204"/>
        <v>519468</v>
      </c>
      <c r="L535" s="32">
        <f t="shared" si="204"/>
        <v>473772</v>
      </c>
      <c r="M535" s="32">
        <f t="shared" si="204"/>
        <v>552852</v>
      </c>
      <c r="N535" s="32">
        <f t="shared" si="204"/>
        <v>1177219</v>
      </c>
      <c r="O535" s="22"/>
      <c r="P535" s="25" t="s">
        <v>963</v>
      </c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</row>
    <row r="536" spans="1:71" ht="16.5" customHeight="1" x14ac:dyDescent="0.25">
      <c r="A536" s="11"/>
      <c r="B536" s="23">
        <f t="shared" ref="B536:N536" si="205">IFERROR(VLOOKUP($B$534,$130:$203,MATCH($P536&amp;"/"&amp;B$324,$128:$128,0),FALSE),"")</f>
        <v>175370</v>
      </c>
      <c r="C536" s="23">
        <f t="shared" si="205"/>
        <v>167994</v>
      </c>
      <c r="D536" s="23">
        <f t="shared" si="205"/>
        <v>144756</v>
      </c>
      <c r="E536" s="23">
        <f t="shared" si="205"/>
        <v>63649</v>
      </c>
      <c r="F536" s="23">
        <f t="shared" si="205"/>
        <v>236415</v>
      </c>
      <c r="G536" s="23">
        <f t="shared" si="205"/>
        <v>221006</v>
      </c>
      <c r="H536" s="23">
        <f t="shared" si="205"/>
        <v>366084</v>
      </c>
      <c r="I536" s="23">
        <f t="shared" si="205"/>
        <v>324667</v>
      </c>
      <c r="J536" s="23">
        <f t="shared" si="205"/>
        <v>460241</v>
      </c>
      <c r="K536" s="23">
        <f t="shared" si="205"/>
        <v>440609</v>
      </c>
      <c r="L536" s="23">
        <f t="shared" si="205"/>
        <v>618585</v>
      </c>
      <c r="M536" s="23">
        <f t="shared" si="205"/>
        <v>590441</v>
      </c>
      <c r="N536" s="23">
        <f t="shared" si="205"/>
        <v>19659</v>
      </c>
      <c r="O536" s="22"/>
      <c r="P536" s="25" t="s">
        <v>964</v>
      </c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</row>
    <row r="537" spans="1:71" ht="16.5" customHeight="1" x14ac:dyDescent="0.25">
      <c r="A537" s="11"/>
      <c r="B537" s="23">
        <f t="shared" ref="B537:N537" si="206">IFERROR(VLOOKUP($B$534,$130:$203,MATCH($P537&amp;"/"&amp;B$324,$128:$128,0),FALSE),"")</f>
        <v>221253</v>
      </c>
      <c r="C537" s="23">
        <f t="shared" si="206"/>
        <v>111516</v>
      </c>
      <c r="D537" s="23">
        <f t="shared" si="206"/>
        <v>166149</v>
      </c>
      <c r="E537" s="23">
        <f t="shared" si="206"/>
        <v>107895</v>
      </c>
      <c r="F537" s="23">
        <f t="shared" si="206"/>
        <v>104150</v>
      </c>
      <c r="G537" s="23">
        <f t="shared" si="206"/>
        <v>287512</v>
      </c>
      <c r="H537" s="23">
        <f t="shared" si="206"/>
        <v>380232</v>
      </c>
      <c r="I537" s="23">
        <f t="shared" si="206"/>
        <v>369050</v>
      </c>
      <c r="J537" s="23">
        <f t="shared" si="206"/>
        <v>419288</v>
      </c>
      <c r="K537" s="23">
        <f t="shared" si="206"/>
        <v>480798</v>
      </c>
      <c r="L537" s="23">
        <f t="shared" si="206"/>
        <v>568445</v>
      </c>
      <c r="M537" s="23">
        <f t="shared" si="206"/>
        <v>608061</v>
      </c>
      <c r="N537" s="23" t="str">
        <f t="shared" si="206"/>
        <v/>
      </c>
      <c r="O537" s="22"/>
      <c r="P537" s="25" t="s">
        <v>965</v>
      </c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</row>
    <row r="538" spans="1:71" ht="16.5" customHeight="1" x14ac:dyDescent="0.25">
      <c r="A538" s="11"/>
      <c r="B538" s="35">
        <f t="shared" ref="B538:N538" si="207">IFERROR(VLOOKUP($B$534,$130:$203,MATCH($P538&amp;"/"&amp;B$324,$128:$128,0),FALSE),"")</f>
        <v>106944</v>
      </c>
      <c r="C538" s="35">
        <f t="shared" si="207"/>
        <v>1268027</v>
      </c>
      <c r="D538" s="35">
        <f t="shared" si="207"/>
        <v>150457</v>
      </c>
      <c r="E538" s="35">
        <f t="shared" si="207"/>
        <v>78673.2</v>
      </c>
      <c r="F538" s="35">
        <f t="shared" si="207"/>
        <v>86364.769</v>
      </c>
      <c r="G538" s="35">
        <f t="shared" si="207"/>
        <v>400335.82</v>
      </c>
      <c r="H538" s="35">
        <f t="shared" si="207"/>
        <v>261627.11</v>
      </c>
      <c r="I538" s="35">
        <f t="shared" si="207"/>
        <v>324290.71000000002</v>
      </c>
      <c r="J538" s="35">
        <f t="shared" si="207"/>
        <v>357977.10200000001</v>
      </c>
      <c r="K538" s="35">
        <f t="shared" si="207"/>
        <v>353651.41</v>
      </c>
      <c r="L538" s="35">
        <f t="shared" si="207"/>
        <v>396100.38</v>
      </c>
      <c r="M538" s="35">
        <f t="shared" si="207"/>
        <v>585003.71699999995</v>
      </c>
      <c r="N538" s="35" t="str">
        <f t="shared" si="207"/>
        <v/>
      </c>
      <c r="O538" s="22"/>
      <c r="P538" s="25" t="s">
        <v>971</v>
      </c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</row>
    <row r="539" spans="1:71" ht="16.5" customHeight="1" x14ac:dyDescent="0.25">
      <c r="A539" s="11"/>
      <c r="B539" s="35">
        <f t="shared" ref="B539:M539" si="208">SUM(B535:B538)</f>
        <v>650702</v>
      </c>
      <c r="C539" s="35">
        <f t="shared" si="208"/>
        <v>1699258</v>
      </c>
      <c r="D539" s="35">
        <f t="shared" si="208"/>
        <v>724969</v>
      </c>
      <c r="E539" s="35">
        <f t="shared" si="208"/>
        <v>354479.2</v>
      </c>
      <c r="F539" s="35">
        <f t="shared" si="208"/>
        <v>641637.76899999997</v>
      </c>
      <c r="G539" s="35">
        <f t="shared" si="208"/>
        <v>1206049.82</v>
      </c>
      <c r="H539" s="35">
        <f t="shared" si="208"/>
        <v>1378041.1099999999</v>
      </c>
      <c r="I539" s="35">
        <f t="shared" si="208"/>
        <v>1430629.71</v>
      </c>
      <c r="J539" s="35">
        <f t="shared" si="208"/>
        <v>1686336.102</v>
      </c>
      <c r="K539" s="35">
        <f t="shared" si="208"/>
        <v>1794526.41</v>
      </c>
      <c r="L539" s="35">
        <f t="shared" si="208"/>
        <v>2056902.38</v>
      </c>
      <c r="M539" s="35">
        <f t="shared" si="208"/>
        <v>2336357.7170000002</v>
      </c>
      <c r="N539" s="35">
        <f>IF(N536="",N535*4,IF(N537="",(N536+N535)*2,IF(N538="",((N537+N536+N535)/3)*4,SUM(N535:N538))))</f>
        <v>2393756</v>
      </c>
      <c r="O539" s="22">
        <f t="shared" ref="O539:O540" si="209">RATE(M$324-C$324,,-C539,M539)</f>
        <v>3.2352470606395886E-2</v>
      </c>
      <c r="P539" s="25" t="s">
        <v>966</v>
      </c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</row>
    <row r="540" spans="1:71" ht="16.5" customHeight="1" x14ac:dyDescent="0.25">
      <c r="A540" s="11"/>
      <c r="B540" s="26">
        <f t="shared" ref="B540:N540" si="210">+B539/B$532</f>
        <v>0.26158537860015468</v>
      </c>
      <c r="C540" s="26">
        <f t="shared" si="210"/>
        <v>0.27414271616275249</v>
      </c>
      <c r="D540" s="26">
        <f t="shared" si="210"/>
        <v>0.36711101658653178</v>
      </c>
      <c r="E540" s="26">
        <f t="shared" si="210"/>
        <v>0.18340857398006263</v>
      </c>
      <c r="F540" s="26">
        <f t="shared" si="210"/>
        <v>0.10169808956223717</v>
      </c>
      <c r="G540" s="26">
        <f t="shared" si="210"/>
        <v>0.17455403085149812</v>
      </c>
      <c r="H540" s="26">
        <f t="shared" si="210"/>
        <v>0.17240349346465689</v>
      </c>
      <c r="I540" s="26">
        <f t="shared" si="210"/>
        <v>0.1644601139569597</v>
      </c>
      <c r="J540" s="26">
        <f t="shared" si="210"/>
        <v>0.16564464076380161</v>
      </c>
      <c r="K540" s="26">
        <f t="shared" si="210"/>
        <v>0.12269992403184811</v>
      </c>
      <c r="L540" s="26">
        <f t="shared" si="210"/>
        <v>0.16517185680195232</v>
      </c>
      <c r="M540" s="26">
        <f t="shared" si="210"/>
        <v>0.18085082211933359</v>
      </c>
      <c r="N540" s="26">
        <f t="shared" si="210"/>
        <v>0.21498665402121706</v>
      </c>
      <c r="O540" s="22">
        <f t="shared" si="209"/>
        <v>-4.0744324080708751E-2</v>
      </c>
      <c r="P540" s="27" t="s">
        <v>985</v>
      </c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</row>
    <row r="541" spans="1:71" ht="16.5" customHeight="1" x14ac:dyDescent="0.25">
      <c r="A541" s="11"/>
      <c r="B541" s="197" t="s">
        <v>884</v>
      </c>
      <c r="C541" s="18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4"/>
      <c r="O541" s="22"/>
      <c r="P541" s="15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</row>
    <row r="542" spans="1:71" ht="16.5" customHeight="1" x14ac:dyDescent="0.25">
      <c r="A542" s="11"/>
      <c r="B542" s="32">
        <f t="shared" ref="B542:N542" si="211">IFERROR(VLOOKUP($B$541,$130:$203,MATCH($P542&amp;"/"&amp;B$324,$128:$128,0),FALSE),"")</f>
        <v>617380</v>
      </c>
      <c r="C542" s="32">
        <f t="shared" si="211"/>
        <v>603178</v>
      </c>
      <c r="D542" s="32">
        <f t="shared" si="211"/>
        <v>950837</v>
      </c>
      <c r="E542" s="32">
        <f t="shared" si="211"/>
        <v>612402</v>
      </c>
      <c r="F542" s="32">
        <f t="shared" si="211"/>
        <v>1064513</v>
      </c>
      <c r="G542" s="32">
        <f t="shared" si="211"/>
        <v>1655833</v>
      </c>
      <c r="H542" s="32">
        <f t="shared" si="211"/>
        <v>1710196</v>
      </c>
      <c r="I542" s="32">
        <f t="shared" si="211"/>
        <v>2147007</v>
      </c>
      <c r="J542" s="32">
        <f t="shared" si="211"/>
        <v>2389753</v>
      </c>
      <c r="K542" s="32">
        <f t="shared" si="211"/>
        <v>2775858</v>
      </c>
      <c r="L542" s="32">
        <f t="shared" si="211"/>
        <v>2822250</v>
      </c>
      <c r="M542" s="32">
        <f t="shared" si="211"/>
        <v>2846979</v>
      </c>
      <c r="N542" s="32">
        <f t="shared" si="211"/>
        <v>4591995</v>
      </c>
      <c r="O542" s="22"/>
      <c r="P542" s="25" t="s">
        <v>963</v>
      </c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</row>
    <row r="543" spans="1:71" ht="16.5" customHeight="1" x14ac:dyDescent="0.25">
      <c r="A543" s="11"/>
      <c r="B543" s="23">
        <f t="shared" ref="B543:N543" si="212">IFERROR(VLOOKUP($B$541,$130:$203,MATCH($P543&amp;"/"&amp;B$324,$128:$128,0),FALSE),"")</f>
        <v>519347</v>
      </c>
      <c r="C543" s="23">
        <f t="shared" si="212"/>
        <v>586990</v>
      </c>
      <c r="D543" s="23">
        <f t="shared" si="212"/>
        <v>164456</v>
      </c>
      <c r="E543" s="23">
        <f t="shared" si="212"/>
        <v>364936</v>
      </c>
      <c r="F543" s="23">
        <f t="shared" si="212"/>
        <v>1171392</v>
      </c>
      <c r="G543" s="23">
        <f t="shared" si="212"/>
        <v>1427353</v>
      </c>
      <c r="H543" s="23">
        <f t="shared" si="212"/>
        <v>1841465</v>
      </c>
      <c r="I543" s="23">
        <f t="shared" si="212"/>
        <v>2006210</v>
      </c>
      <c r="J543" s="23">
        <f t="shared" si="212"/>
        <v>2293052</v>
      </c>
      <c r="K543" s="23">
        <f t="shared" si="212"/>
        <v>2483211</v>
      </c>
      <c r="L543" s="23">
        <f t="shared" si="212"/>
        <v>2935462</v>
      </c>
      <c r="M543" s="23">
        <f t="shared" si="212"/>
        <v>2469670</v>
      </c>
      <c r="N543" s="23">
        <f t="shared" si="212"/>
        <v>467117</v>
      </c>
      <c r="O543" s="22"/>
      <c r="P543" s="25" t="s">
        <v>964</v>
      </c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</row>
    <row r="544" spans="1:71" ht="16.5" customHeight="1" x14ac:dyDescent="0.25">
      <c r="A544" s="11"/>
      <c r="B544" s="23">
        <f t="shared" ref="B544:N544" si="213">IFERROR(VLOOKUP($B$541,$130:$203,MATCH($P544&amp;"/"&amp;B$324,$128:$128,0),FALSE),"")</f>
        <v>572535</v>
      </c>
      <c r="C544" s="23">
        <f t="shared" si="213"/>
        <v>550038</v>
      </c>
      <c r="D544" s="23">
        <f t="shared" si="213"/>
        <v>170418</v>
      </c>
      <c r="E544" s="23">
        <f t="shared" si="213"/>
        <v>388599</v>
      </c>
      <c r="F544" s="23">
        <f t="shared" si="213"/>
        <v>2843386</v>
      </c>
      <c r="G544" s="23">
        <f t="shared" si="213"/>
        <v>1459372</v>
      </c>
      <c r="H544" s="23">
        <f t="shared" si="213"/>
        <v>1934797</v>
      </c>
      <c r="I544" s="23">
        <f t="shared" si="213"/>
        <v>1816453</v>
      </c>
      <c r="J544" s="23">
        <f t="shared" si="213"/>
        <v>2342440</v>
      </c>
      <c r="K544" s="23">
        <f t="shared" si="213"/>
        <v>5982689</v>
      </c>
      <c r="L544" s="23">
        <f t="shared" si="213"/>
        <v>2928069</v>
      </c>
      <c r="M544" s="23">
        <f t="shared" si="213"/>
        <v>2816279</v>
      </c>
      <c r="N544" s="23" t="str">
        <f t="shared" si="213"/>
        <v/>
      </c>
      <c r="O544" s="22"/>
      <c r="P544" s="25" t="s">
        <v>965</v>
      </c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</row>
    <row r="545" spans="1:71" ht="16.5" customHeight="1" x14ac:dyDescent="0.25">
      <c r="A545" s="11"/>
      <c r="B545" s="23">
        <f t="shared" ref="B545:N545" si="214">IFERROR(VLOOKUP($B$541,$130:$203,MATCH($P545&amp;"/"&amp;B$324,$128:$128,0),FALSE),"")</f>
        <v>476524</v>
      </c>
      <c r="C545" s="35">
        <f t="shared" si="214"/>
        <v>3211417</v>
      </c>
      <c r="D545" s="35">
        <f t="shared" si="214"/>
        <v>-155212</v>
      </c>
      <c r="E545" s="35">
        <f t="shared" si="214"/>
        <v>692186.35</v>
      </c>
      <c r="F545" s="35">
        <f t="shared" si="214"/>
        <v>1109407.1240000001</v>
      </c>
      <c r="G545" s="35">
        <f t="shared" si="214"/>
        <v>1749971.0449999999</v>
      </c>
      <c r="H545" s="35">
        <f t="shared" si="214"/>
        <v>1820494.64</v>
      </c>
      <c r="I545" s="35">
        <f t="shared" si="214"/>
        <v>1910639.7690000001</v>
      </c>
      <c r="J545" s="35">
        <f t="shared" si="214"/>
        <v>2218551.65</v>
      </c>
      <c r="K545" s="35">
        <f t="shared" si="214"/>
        <v>2325885.89</v>
      </c>
      <c r="L545" s="35">
        <f t="shared" si="214"/>
        <v>2529871.87</v>
      </c>
      <c r="M545" s="35">
        <f t="shared" si="214"/>
        <v>3670826.95</v>
      </c>
      <c r="N545" s="35" t="str">
        <f t="shared" si="214"/>
        <v/>
      </c>
      <c r="O545" s="22"/>
      <c r="P545" s="25" t="s">
        <v>971</v>
      </c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</row>
    <row r="546" spans="1:71" ht="16.5" customHeight="1" x14ac:dyDescent="0.25">
      <c r="A546" s="11"/>
      <c r="B546" s="42">
        <f t="shared" ref="B546:M546" si="215">SUM(B542:B545)</f>
        <v>2185786</v>
      </c>
      <c r="C546" s="35">
        <f t="shared" si="215"/>
        <v>4951623</v>
      </c>
      <c r="D546" s="35">
        <f t="shared" si="215"/>
        <v>1130499</v>
      </c>
      <c r="E546" s="35">
        <f t="shared" si="215"/>
        <v>2058123.35</v>
      </c>
      <c r="F546" s="35">
        <f t="shared" si="215"/>
        <v>6188698.1239999998</v>
      </c>
      <c r="G546" s="35">
        <f t="shared" si="215"/>
        <v>6292529.0449999999</v>
      </c>
      <c r="H546" s="35">
        <f t="shared" si="215"/>
        <v>7306952.6399999997</v>
      </c>
      <c r="I546" s="35">
        <f t="shared" si="215"/>
        <v>7880309.7690000003</v>
      </c>
      <c r="J546" s="35">
        <f t="shared" si="215"/>
        <v>9243796.6500000004</v>
      </c>
      <c r="K546" s="35">
        <f t="shared" si="215"/>
        <v>13567643.890000001</v>
      </c>
      <c r="L546" s="35">
        <f t="shared" si="215"/>
        <v>11215652.870000001</v>
      </c>
      <c r="M546" s="35">
        <f t="shared" si="215"/>
        <v>11803754.949999999</v>
      </c>
      <c r="N546" s="35">
        <f>IF(N543="",N542*4,IF(N544="",(N543+N542)*2,IF(N545="",((N544+N543+N542)/3)*4,SUM(N542:N545))))</f>
        <v>10118224</v>
      </c>
      <c r="O546" s="22">
        <f t="shared" ref="O546:O547" si="216">RATE(M$324-C$324,,-C546,M546)</f>
        <v>9.0755122731349697E-2</v>
      </c>
      <c r="P546" s="25" t="s">
        <v>966</v>
      </c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</row>
    <row r="547" spans="1:71" ht="16.5" customHeight="1" x14ac:dyDescent="0.25">
      <c r="A547" s="11"/>
      <c r="B547" s="26">
        <f t="shared" ref="B547:N547" si="217">+B546/(B$441+B$448)</f>
        <v>0.23063283256347958</v>
      </c>
      <c r="C547" s="26">
        <f t="shared" si="217"/>
        <v>0.313997431391696</v>
      </c>
      <c r="D547" s="26">
        <f t="shared" si="217"/>
        <v>9.5219328504784012E-2</v>
      </c>
      <c r="E547" s="26">
        <f t="shared" si="217"/>
        <v>0.15831031801694476</v>
      </c>
      <c r="F547" s="26">
        <f t="shared" si="217"/>
        <v>0.31670385272723006</v>
      </c>
      <c r="G547" s="26">
        <f t="shared" si="217"/>
        <v>0.28985778270071977</v>
      </c>
      <c r="H547" s="26">
        <f t="shared" si="217"/>
        <v>0.30505572344400522</v>
      </c>
      <c r="I547" s="26">
        <f t="shared" si="217"/>
        <v>0.30459012983808398</v>
      </c>
      <c r="J547" s="26">
        <f t="shared" si="217"/>
        <v>0.31590933720435199</v>
      </c>
      <c r="K547" s="26">
        <f t="shared" si="217"/>
        <v>0.39193265523127363</v>
      </c>
      <c r="L547" s="26">
        <f t="shared" si="217"/>
        <v>0.3066670495128816</v>
      </c>
      <c r="M547" s="26">
        <f t="shared" si="217"/>
        <v>0.30508951631795833</v>
      </c>
      <c r="N547" s="26">
        <f t="shared" si="217"/>
        <v>0.30550896128709243</v>
      </c>
      <c r="O547" s="22">
        <f t="shared" si="216"/>
        <v>-2.8738202423649085E-3</v>
      </c>
      <c r="P547" s="27" t="s">
        <v>986</v>
      </c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</row>
    <row r="548" spans="1:71" ht="16.5" customHeight="1" x14ac:dyDescent="0.25">
      <c r="A548" s="28"/>
      <c r="B548" s="36"/>
      <c r="C548" s="26">
        <f t="shared" ref="C548:N548" si="218">C546/B546-1</f>
        <v>1.2653741034117703</v>
      </c>
      <c r="D548" s="26">
        <f t="shared" si="218"/>
        <v>-0.77169122124200484</v>
      </c>
      <c r="E548" s="26">
        <f t="shared" si="218"/>
        <v>0.82054415793379754</v>
      </c>
      <c r="F548" s="26">
        <f t="shared" si="218"/>
        <v>2.0069617178192938</v>
      </c>
      <c r="G548" s="26">
        <f t="shared" si="218"/>
        <v>1.6777506176515633E-2</v>
      </c>
      <c r="H548" s="26">
        <f t="shared" si="218"/>
        <v>0.16121079263131155</v>
      </c>
      <c r="I548" s="26">
        <f t="shared" si="218"/>
        <v>7.846733888232782E-2</v>
      </c>
      <c r="J548" s="26">
        <f t="shared" si="218"/>
        <v>0.17302452834579674</v>
      </c>
      <c r="K548" s="26">
        <f t="shared" si="218"/>
        <v>0.4677566376365494</v>
      </c>
      <c r="L548" s="26">
        <f t="shared" si="218"/>
        <v>-0.17335294462832485</v>
      </c>
      <c r="M548" s="26">
        <f t="shared" si="218"/>
        <v>5.2435831138557543E-2</v>
      </c>
      <c r="N548" s="26">
        <f t="shared" si="218"/>
        <v>-0.14279616589295585</v>
      </c>
      <c r="O548" s="33"/>
      <c r="P548" s="27" t="s">
        <v>972</v>
      </c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</row>
    <row r="549" spans="1:71" ht="16.5" customHeight="1" x14ac:dyDescent="0.25">
      <c r="A549" s="11"/>
      <c r="B549" s="193" t="s">
        <v>891</v>
      </c>
      <c r="C549" s="18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4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</row>
    <row r="550" spans="1:71" ht="16.5" customHeight="1" x14ac:dyDescent="0.25">
      <c r="A550" s="11"/>
      <c r="B550" s="182" t="s">
        <v>894</v>
      </c>
      <c r="C550" s="183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4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</row>
    <row r="551" spans="1:71" ht="16.5" customHeight="1" x14ac:dyDescent="0.25">
      <c r="A551" s="11"/>
      <c r="B551" s="23">
        <f t="shared" ref="B551:N551" si="219">IFERROR(VLOOKUP($B$550,$208:$319,MATCH($P551&amp;"/"&amp;B$324,$206:$206,0),FALSE),"")</f>
        <v>351258</v>
      </c>
      <c r="C551" s="23">
        <f t="shared" si="219"/>
        <v>481985</v>
      </c>
      <c r="D551" s="23">
        <f t="shared" si="219"/>
        <v>576687</v>
      </c>
      <c r="E551" s="23">
        <f t="shared" si="219"/>
        <v>656693</v>
      </c>
      <c r="F551" s="23">
        <f t="shared" si="219"/>
        <v>835102</v>
      </c>
      <c r="G551" s="23">
        <f t="shared" si="219"/>
        <v>879747</v>
      </c>
      <c r="H551" s="23">
        <f t="shared" si="219"/>
        <v>1009603</v>
      </c>
      <c r="I551" s="23">
        <f t="shared" si="219"/>
        <v>1040047</v>
      </c>
      <c r="J551" s="23">
        <f t="shared" si="219"/>
        <v>1236515</v>
      </c>
      <c r="K551" s="23">
        <f t="shared" si="219"/>
        <v>1296076</v>
      </c>
      <c r="L551" s="23">
        <f t="shared" si="219"/>
        <v>1390854</v>
      </c>
      <c r="M551" s="23">
        <f t="shared" si="219"/>
        <v>1569713</v>
      </c>
      <c r="N551" s="24">
        <f t="shared" si="219"/>
        <v>2025435</v>
      </c>
      <c r="O551" s="22"/>
      <c r="P551" s="25" t="s">
        <v>963</v>
      </c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</row>
    <row r="552" spans="1:71" ht="16.5" customHeight="1" x14ac:dyDescent="0.25">
      <c r="A552" s="11"/>
      <c r="B552" s="23">
        <f t="shared" ref="B552:N552" si="220">IFERROR(VLOOKUP($B$550,$208:$319,MATCH($P552&amp;"/"&amp;B$324,$206:$206,0),FALSE),"")</f>
        <v>690732</v>
      </c>
      <c r="C552" s="23">
        <f t="shared" si="220"/>
        <v>988787</v>
      </c>
      <c r="D552" s="23">
        <f t="shared" si="220"/>
        <v>1155061</v>
      </c>
      <c r="E552" s="23">
        <f t="shared" si="220"/>
        <v>1363561</v>
      </c>
      <c r="F552" s="23">
        <f t="shared" si="220"/>
        <v>1634391</v>
      </c>
      <c r="G552" s="23">
        <f t="shared" si="220"/>
        <v>1767385</v>
      </c>
      <c r="H552" s="23">
        <f t="shared" si="220"/>
        <v>1932153</v>
      </c>
      <c r="I552" s="23">
        <f t="shared" si="220"/>
        <v>2110094</v>
      </c>
      <c r="J552" s="23">
        <f t="shared" si="220"/>
        <v>2484559</v>
      </c>
      <c r="K552" s="23">
        <f t="shared" si="220"/>
        <v>2609657</v>
      </c>
      <c r="L552" s="23">
        <f t="shared" si="220"/>
        <v>2798349</v>
      </c>
      <c r="M552" s="23">
        <f t="shared" si="220"/>
        <v>3221428</v>
      </c>
      <c r="N552" s="24">
        <f t="shared" si="220"/>
        <v>3955825</v>
      </c>
      <c r="O552" s="22"/>
      <c r="P552" s="25" t="s">
        <v>964</v>
      </c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</row>
    <row r="553" spans="1:71" ht="16.5" customHeight="1" x14ac:dyDescent="0.25">
      <c r="A553" s="11"/>
      <c r="B553" s="23">
        <f t="shared" ref="B553:N553" si="221">IFERROR(VLOOKUP($B$550,$208:$319,MATCH($P553&amp;"/"&amp;B$324,$206:$206,0),FALSE),"")</f>
        <v>1072605</v>
      </c>
      <c r="C553" s="23">
        <f t="shared" si="221"/>
        <v>1550300</v>
      </c>
      <c r="D553" s="23">
        <f t="shared" si="221"/>
        <v>1713813</v>
      </c>
      <c r="E553" s="23">
        <f t="shared" si="221"/>
        <v>2085733</v>
      </c>
      <c r="F553" s="23">
        <f t="shared" si="221"/>
        <v>2418990</v>
      </c>
      <c r="G553" s="23">
        <f t="shared" si="221"/>
        <v>2697590</v>
      </c>
      <c r="H553" s="23">
        <f t="shared" si="221"/>
        <v>2959338</v>
      </c>
      <c r="I553" s="23">
        <f t="shared" si="221"/>
        <v>3260865</v>
      </c>
      <c r="J553" s="23">
        <f t="shared" si="221"/>
        <v>3775324</v>
      </c>
      <c r="K553" s="23">
        <f t="shared" si="221"/>
        <v>3945860</v>
      </c>
      <c r="L553" s="23">
        <f t="shared" si="221"/>
        <v>4363108</v>
      </c>
      <c r="M553" s="23">
        <f t="shared" si="221"/>
        <v>4893677</v>
      </c>
      <c r="N553" s="24" t="str">
        <f t="shared" si="221"/>
        <v/>
      </c>
      <c r="O553" s="22"/>
      <c r="P553" s="25" t="s">
        <v>965</v>
      </c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</row>
    <row r="554" spans="1:71" ht="16.5" customHeight="1" x14ac:dyDescent="0.25">
      <c r="A554" s="11"/>
      <c r="B554" s="23">
        <f t="shared" ref="B554:M554" si="222">IFERROR(VLOOKUP($B$550,$208:$319,MATCH($P554&amp;"/"&amp;B$324,$206:$206,0),FALSE),"")</f>
        <v>1462663</v>
      </c>
      <c r="C554" s="23">
        <f t="shared" si="222"/>
        <v>2110189</v>
      </c>
      <c r="D554" s="23">
        <f t="shared" si="222"/>
        <v>2356239</v>
      </c>
      <c r="E554" s="23">
        <f t="shared" si="222"/>
        <v>2947934.43</v>
      </c>
      <c r="F554" s="23">
        <f t="shared" si="222"/>
        <v>3257827.49</v>
      </c>
      <c r="G554" s="23">
        <f t="shared" si="222"/>
        <v>3683705.4049999998</v>
      </c>
      <c r="H554" s="23">
        <f t="shared" si="222"/>
        <v>4019178.78</v>
      </c>
      <c r="I554" s="23">
        <f t="shared" si="222"/>
        <v>4437851.45</v>
      </c>
      <c r="J554" s="23">
        <f t="shared" si="222"/>
        <v>5122662.324</v>
      </c>
      <c r="K554" s="23">
        <f t="shared" si="222"/>
        <v>5314523.3099999996</v>
      </c>
      <c r="L554" s="23">
        <f t="shared" si="222"/>
        <v>5905735.4299999997</v>
      </c>
      <c r="M554" s="23">
        <f t="shared" si="222"/>
        <v>7116898.8849999998</v>
      </c>
      <c r="N554" s="24">
        <f>IFERROR(VLOOKUP($B$550,$208:$319,MATCH($P554&amp;"/"&amp;N$324,$206:$206,0),FALSE),IFERROR((VLOOKUP($B$550,$208:$319,MATCH($P553&amp;"/"&amp;N$324,$206:$206,0),FALSE)/3)*4,IFERROR(VLOOKUP($B$550,$208:$319,MATCH($P552&amp;"/"&amp;N$324,$206:$206,0),FALSE)*2,IFERROR(VLOOKUP($B$550,$208:$319,MATCH($P551&amp;"/"&amp;N$324,$206:$206,0),FALSE)*4,""))))</f>
        <v>7911650</v>
      </c>
      <c r="O554" s="22">
        <f t="shared" ref="O554:O555" si="223">RATE(M$324-C$324,,-C554,M554)</f>
        <v>0.12926779804883215</v>
      </c>
      <c r="P554" s="25" t="s">
        <v>966</v>
      </c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</row>
    <row r="555" spans="1:71" ht="16.5" customHeight="1" x14ac:dyDescent="0.25">
      <c r="A555" s="11"/>
      <c r="B555" s="26">
        <f t="shared" ref="B555:N555" si="224">B554/(B$441+B448)</f>
        <v>0.15433263401622882</v>
      </c>
      <c r="C555" s="26">
        <f t="shared" si="224"/>
        <v>0.13381348413459823</v>
      </c>
      <c r="D555" s="26">
        <f t="shared" si="224"/>
        <v>0.19846058720687393</v>
      </c>
      <c r="E555" s="26">
        <f t="shared" si="224"/>
        <v>0.22675435712169573</v>
      </c>
      <c r="F555" s="26">
        <f t="shared" si="224"/>
        <v>0.1667178616456429</v>
      </c>
      <c r="G555" s="26">
        <f t="shared" si="224"/>
        <v>0.16968545924541806</v>
      </c>
      <c r="H555" s="26">
        <f t="shared" si="224"/>
        <v>0.1677954614994869</v>
      </c>
      <c r="I555" s="26">
        <f t="shared" si="224"/>
        <v>0.17153205761975537</v>
      </c>
      <c r="J555" s="26">
        <f t="shared" si="224"/>
        <v>0.17506841839673584</v>
      </c>
      <c r="K555" s="26">
        <f t="shared" si="224"/>
        <v>0.15352225110448392</v>
      </c>
      <c r="L555" s="26">
        <f t="shared" si="224"/>
        <v>0.16147918275592893</v>
      </c>
      <c r="M555" s="26">
        <f t="shared" si="224"/>
        <v>0.18394919648077468</v>
      </c>
      <c r="N555" s="26">
        <f t="shared" si="224"/>
        <v>0.23888381731487904</v>
      </c>
      <c r="O555" s="22">
        <f t="shared" si="223"/>
        <v>3.2332979167899303E-2</v>
      </c>
      <c r="P555" s="27" t="s">
        <v>967</v>
      </c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</row>
    <row r="556" spans="1:71" ht="16.5" customHeight="1" x14ac:dyDescent="0.25">
      <c r="A556" s="11"/>
      <c r="B556" s="195" t="s">
        <v>897</v>
      </c>
      <c r="C556" s="18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4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</row>
    <row r="557" spans="1:71" ht="16.5" customHeight="1" x14ac:dyDescent="0.25">
      <c r="A557" s="11"/>
      <c r="B557" s="24">
        <f t="shared" ref="B557:N557" si="225">IFERROR(VLOOKUP($B$556,$208:$319,MATCH($P557&amp;"/"&amp;B$324,$206:$206,0),FALSE),"")</f>
        <v>0</v>
      </c>
      <c r="C557" s="24">
        <f t="shared" si="225"/>
        <v>0</v>
      </c>
      <c r="D557" s="24">
        <f t="shared" si="225"/>
        <v>-163836</v>
      </c>
      <c r="E557" s="24">
        <f t="shared" si="225"/>
        <v>47</v>
      </c>
      <c r="F557" s="24">
        <f t="shared" si="225"/>
        <v>-1275</v>
      </c>
      <c r="G557" s="24">
        <f t="shared" si="225"/>
        <v>-5978</v>
      </c>
      <c r="H557" s="24">
        <f t="shared" si="225"/>
        <v>15</v>
      </c>
      <c r="I557" s="24">
        <f t="shared" si="225"/>
        <v>-58</v>
      </c>
      <c r="J557" s="24">
        <f t="shared" si="225"/>
        <v>-2222</v>
      </c>
      <c r="K557" s="24">
        <f t="shared" si="225"/>
        <v>1217</v>
      </c>
      <c r="L557" s="24">
        <f t="shared" si="225"/>
        <v>-125</v>
      </c>
      <c r="M557" s="24">
        <f t="shared" si="225"/>
        <v>-4385</v>
      </c>
      <c r="N557" s="24">
        <f t="shared" si="225"/>
        <v>-8220</v>
      </c>
      <c r="O557" s="22"/>
      <c r="P557" s="25" t="s">
        <v>963</v>
      </c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</row>
    <row r="558" spans="1:71" ht="16.5" customHeight="1" x14ac:dyDescent="0.25">
      <c r="A558" s="11"/>
      <c r="B558" s="24">
        <f t="shared" ref="B558:N558" si="226">IFERROR(VLOOKUP($B$556,$208:$319,MATCH($P558&amp;"/"&amp;B$324,$206:$206,0),FALSE),"")</f>
        <v>0</v>
      </c>
      <c r="C558" s="24">
        <f t="shared" si="226"/>
        <v>1170</v>
      </c>
      <c r="D558" s="24">
        <f t="shared" si="226"/>
        <v>-162967</v>
      </c>
      <c r="E558" s="24">
        <f t="shared" si="226"/>
        <v>-251</v>
      </c>
      <c r="F558" s="24">
        <f t="shared" si="226"/>
        <v>-1685</v>
      </c>
      <c r="G558" s="24">
        <f t="shared" si="226"/>
        <v>-2832</v>
      </c>
      <c r="H558" s="24">
        <f t="shared" si="226"/>
        <v>-34</v>
      </c>
      <c r="I558" s="24">
        <f t="shared" si="226"/>
        <v>-241</v>
      </c>
      <c r="J558" s="24">
        <f t="shared" si="226"/>
        <v>-2139</v>
      </c>
      <c r="K558" s="24">
        <f t="shared" si="226"/>
        <v>873</v>
      </c>
      <c r="L558" s="24">
        <f t="shared" si="226"/>
        <v>-128</v>
      </c>
      <c r="M558" s="24">
        <f t="shared" si="226"/>
        <v>-3316</v>
      </c>
      <c r="N558" s="24">
        <f t="shared" si="226"/>
        <v>17903</v>
      </c>
      <c r="O558" s="22"/>
      <c r="P558" s="25" t="s">
        <v>964</v>
      </c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</row>
    <row r="559" spans="1:71" ht="16.5" customHeight="1" x14ac:dyDescent="0.25">
      <c r="A559" s="11"/>
      <c r="B559" s="24">
        <f t="shared" ref="B559:N559" si="227">IFERROR(VLOOKUP($B$556,$208:$319,MATCH($P559&amp;"/"&amp;B$324,$206:$206,0),FALSE),"")</f>
        <v>0</v>
      </c>
      <c r="C559" s="24">
        <f t="shared" si="227"/>
        <v>417</v>
      </c>
      <c r="D559" s="24">
        <f t="shared" si="227"/>
        <v>-163748</v>
      </c>
      <c r="E559" s="24">
        <f t="shared" si="227"/>
        <v>607</v>
      </c>
      <c r="F559" s="24">
        <f t="shared" si="227"/>
        <v>-1872</v>
      </c>
      <c r="G559" s="24">
        <f t="shared" si="227"/>
        <v>-3527</v>
      </c>
      <c r="H559" s="24">
        <f t="shared" si="227"/>
        <v>-33</v>
      </c>
      <c r="I559" s="24">
        <f t="shared" si="227"/>
        <v>-223</v>
      </c>
      <c r="J559" s="24">
        <f t="shared" si="227"/>
        <v>-3765</v>
      </c>
      <c r="K559" s="24">
        <f t="shared" si="227"/>
        <v>2814</v>
      </c>
      <c r="L559" s="24">
        <f t="shared" si="227"/>
        <v>12390</v>
      </c>
      <c r="M559" s="24">
        <f t="shared" si="227"/>
        <v>-2084</v>
      </c>
      <c r="N559" s="24" t="str">
        <f t="shared" si="227"/>
        <v/>
      </c>
      <c r="O559" s="22"/>
      <c r="P559" s="25" t="s">
        <v>965</v>
      </c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</row>
    <row r="560" spans="1:71" ht="16.5" customHeight="1" x14ac:dyDescent="0.25">
      <c r="A560" s="11"/>
      <c r="B560" s="24">
        <f t="shared" ref="B560:N560" si="228">IFERROR(VLOOKUP($B$556,$208:$319,MATCH($P560&amp;"/"&amp;B$324,$206:$206,0),FALSE),"")</f>
        <v>0</v>
      </c>
      <c r="C560" s="24">
        <f t="shared" si="228"/>
        <v>0</v>
      </c>
      <c r="D560" s="24">
        <f t="shared" si="228"/>
        <v>56</v>
      </c>
      <c r="E560" s="24">
        <f t="shared" si="228"/>
        <v>6377.92</v>
      </c>
      <c r="F560" s="24">
        <f t="shared" si="228"/>
        <v>13922.397000000001</v>
      </c>
      <c r="G560" s="24">
        <f t="shared" si="228"/>
        <v>-3358.92</v>
      </c>
      <c r="H560" s="24">
        <f t="shared" si="228"/>
        <v>4995.18</v>
      </c>
      <c r="I560" s="24">
        <f t="shared" si="228"/>
        <v>-1589.864</v>
      </c>
      <c r="J560" s="24">
        <f t="shared" si="228"/>
        <v>2870.4360000000001</v>
      </c>
      <c r="K560" s="24">
        <f t="shared" si="228"/>
        <v>6488.13</v>
      </c>
      <c r="L560" s="24">
        <f t="shared" si="228"/>
        <v>34496.99</v>
      </c>
      <c r="M560" s="24">
        <f t="shared" si="228"/>
        <v>-15505.315000000001</v>
      </c>
      <c r="N560" s="24" t="str">
        <f t="shared" si="228"/>
        <v/>
      </c>
      <c r="O560" s="22"/>
      <c r="P560" s="25" t="s">
        <v>966</v>
      </c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</row>
    <row r="561" spans="1:71" ht="16.5" customHeight="1" x14ac:dyDescent="0.25">
      <c r="A561" s="11"/>
      <c r="B561" s="195" t="s">
        <v>987</v>
      </c>
      <c r="C561" s="18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4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</row>
    <row r="562" spans="1:71" ht="16.5" customHeight="1" x14ac:dyDescent="0.25">
      <c r="A562" s="11"/>
      <c r="B562" s="23">
        <f t="shared" ref="B562:N562" si="229">IFERROR(VLOOKUP($B$561,$208:$319,MATCH($P562&amp;"/"&amp;B$324,$206:$206,0),FALSE),"")</f>
        <v>0</v>
      </c>
      <c r="C562" s="23">
        <f t="shared" si="229"/>
        <v>0</v>
      </c>
      <c r="D562" s="23">
        <f t="shared" si="229"/>
        <v>0</v>
      </c>
      <c r="E562" s="23">
        <f t="shared" si="229"/>
        <v>0</v>
      </c>
      <c r="F562" s="23">
        <f t="shared" si="229"/>
        <v>0</v>
      </c>
      <c r="G562" s="23">
        <f t="shared" si="229"/>
        <v>0</v>
      </c>
      <c r="H562" s="23">
        <f t="shared" si="229"/>
        <v>0</v>
      </c>
      <c r="I562" s="23">
        <f t="shared" si="229"/>
        <v>0</v>
      </c>
      <c r="J562" s="23">
        <f t="shared" si="229"/>
        <v>0</v>
      </c>
      <c r="K562" s="23">
        <f t="shared" si="229"/>
        <v>0</v>
      </c>
      <c r="L562" s="23">
        <f t="shared" si="229"/>
        <v>0</v>
      </c>
      <c r="M562" s="23">
        <f t="shared" si="229"/>
        <v>0</v>
      </c>
      <c r="N562" s="24">
        <f t="shared" si="229"/>
        <v>0</v>
      </c>
      <c r="O562" s="22"/>
      <c r="P562" s="25" t="s">
        <v>963</v>
      </c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</row>
    <row r="563" spans="1:71" ht="16.5" customHeight="1" x14ac:dyDescent="0.25">
      <c r="A563" s="11"/>
      <c r="B563" s="23">
        <f t="shared" ref="B563:N563" si="230">IFERROR(VLOOKUP($B$561,$208:$319,MATCH($P563&amp;"/"&amp;B$324,$206:$206,0),FALSE),"")</f>
        <v>0</v>
      </c>
      <c r="C563" s="23">
        <f t="shared" si="230"/>
        <v>0</v>
      </c>
      <c r="D563" s="23">
        <f t="shared" si="230"/>
        <v>0</v>
      </c>
      <c r="E563" s="23">
        <f t="shared" si="230"/>
        <v>0</v>
      </c>
      <c r="F563" s="23">
        <f t="shared" si="230"/>
        <v>0</v>
      </c>
      <c r="G563" s="23">
        <f t="shared" si="230"/>
        <v>0</v>
      </c>
      <c r="H563" s="23">
        <f t="shared" si="230"/>
        <v>0</v>
      </c>
      <c r="I563" s="23">
        <f t="shared" si="230"/>
        <v>0</v>
      </c>
      <c r="J563" s="23">
        <f t="shared" si="230"/>
        <v>0</v>
      </c>
      <c r="K563" s="23">
        <f t="shared" si="230"/>
        <v>0</v>
      </c>
      <c r="L563" s="23">
        <f t="shared" si="230"/>
        <v>0</v>
      </c>
      <c r="M563" s="23">
        <f t="shared" si="230"/>
        <v>0</v>
      </c>
      <c r="N563" s="24">
        <f t="shared" si="230"/>
        <v>0</v>
      </c>
      <c r="O563" s="22"/>
      <c r="P563" s="25" t="s">
        <v>964</v>
      </c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</row>
    <row r="564" spans="1:71" ht="16.5" customHeight="1" x14ac:dyDescent="0.25">
      <c r="A564" s="11"/>
      <c r="B564" s="23">
        <f t="shared" ref="B564:N564" si="231">IFERROR(VLOOKUP($B$561,$208:$319,MATCH($P564&amp;"/"&amp;B$324,$206:$206,0),FALSE),"")</f>
        <v>0</v>
      </c>
      <c r="C564" s="23">
        <f t="shared" si="231"/>
        <v>0</v>
      </c>
      <c r="D564" s="23">
        <f t="shared" si="231"/>
        <v>0</v>
      </c>
      <c r="E564" s="23">
        <f t="shared" si="231"/>
        <v>0</v>
      </c>
      <c r="F564" s="23">
        <f t="shared" si="231"/>
        <v>0</v>
      </c>
      <c r="G564" s="23">
        <f t="shared" si="231"/>
        <v>0</v>
      </c>
      <c r="H564" s="23">
        <f t="shared" si="231"/>
        <v>0</v>
      </c>
      <c r="I564" s="23">
        <f t="shared" si="231"/>
        <v>0</v>
      </c>
      <c r="J564" s="23">
        <f t="shared" si="231"/>
        <v>0</v>
      </c>
      <c r="K564" s="23">
        <f t="shared" si="231"/>
        <v>0</v>
      </c>
      <c r="L564" s="23">
        <f t="shared" si="231"/>
        <v>0</v>
      </c>
      <c r="M564" s="23">
        <f t="shared" si="231"/>
        <v>0</v>
      </c>
      <c r="N564" s="24" t="str">
        <f t="shared" si="231"/>
        <v/>
      </c>
      <c r="O564" s="22"/>
      <c r="P564" s="25" t="s">
        <v>965</v>
      </c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</row>
    <row r="565" spans="1:71" ht="16.5" customHeight="1" x14ac:dyDescent="0.25">
      <c r="A565" s="11"/>
      <c r="B565" s="23">
        <f t="shared" ref="B565:N565" si="232">IFERROR(VLOOKUP($B$561,$208:$319,MATCH($P565&amp;"/"&amp;B$324,$206:$206,0),FALSE),"")</f>
        <v>0</v>
      </c>
      <c r="C565" s="23">
        <f t="shared" si="232"/>
        <v>0</v>
      </c>
      <c r="D565" s="23">
        <f t="shared" si="232"/>
        <v>-162739</v>
      </c>
      <c r="E565" s="23">
        <f t="shared" si="232"/>
        <v>0</v>
      </c>
      <c r="F565" s="23">
        <f t="shared" si="232"/>
        <v>0</v>
      </c>
      <c r="G565" s="23">
        <f t="shared" si="232"/>
        <v>0</v>
      </c>
      <c r="H565" s="23">
        <f t="shared" si="232"/>
        <v>0</v>
      </c>
      <c r="I565" s="23">
        <f t="shared" si="232"/>
        <v>0</v>
      </c>
      <c r="J565" s="23">
        <f t="shared" si="232"/>
        <v>0</v>
      </c>
      <c r="K565" s="23">
        <f t="shared" si="232"/>
        <v>0</v>
      </c>
      <c r="L565" s="23">
        <f t="shared" si="232"/>
        <v>0</v>
      </c>
      <c r="M565" s="23">
        <f t="shared" si="232"/>
        <v>0</v>
      </c>
      <c r="N565" s="24" t="str">
        <f t="shared" si="232"/>
        <v/>
      </c>
      <c r="O565" s="22"/>
      <c r="P565" s="25" t="s">
        <v>966</v>
      </c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</row>
    <row r="566" spans="1:71" ht="16.5" customHeight="1" x14ac:dyDescent="0.25">
      <c r="A566" s="11"/>
      <c r="B566" s="193" t="s">
        <v>923</v>
      </c>
      <c r="C566" s="18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4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</row>
    <row r="567" spans="1:71" ht="16.5" customHeight="1" x14ac:dyDescent="0.25">
      <c r="A567" s="11"/>
      <c r="B567" s="23">
        <f t="shared" ref="B567:N567" si="233">IFERROR(VLOOKUP($B$566,$208:$319,MATCH($P567&amp;"/"&amp;B$324,$206:$206,0),FALSE),"")</f>
        <v>500375</v>
      </c>
      <c r="C567" s="23">
        <f t="shared" si="233"/>
        <v>1242233</v>
      </c>
      <c r="D567" s="23">
        <f t="shared" si="233"/>
        <v>994242</v>
      </c>
      <c r="E567" s="23">
        <f t="shared" si="233"/>
        <v>1088505</v>
      </c>
      <c r="F567" s="23">
        <f t="shared" si="233"/>
        <v>1990097</v>
      </c>
      <c r="G567" s="23">
        <f t="shared" si="233"/>
        <v>2547740</v>
      </c>
      <c r="H567" s="23">
        <f t="shared" si="233"/>
        <v>3148643</v>
      </c>
      <c r="I567" s="23">
        <f t="shared" si="233"/>
        <v>3214450</v>
      </c>
      <c r="J567" s="23">
        <f t="shared" si="233"/>
        <v>3766779</v>
      </c>
      <c r="K567" s="23">
        <f t="shared" si="233"/>
        <v>4496506</v>
      </c>
      <c r="L567" s="23">
        <f t="shared" si="233"/>
        <v>3255150</v>
      </c>
      <c r="M567" s="23">
        <f t="shared" si="233"/>
        <v>3884328</v>
      </c>
      <c r="N567" s="24">
        <f t="shared" si="233"/>
        <v>3509813</v>
      </c>
      <c r="O567" s="22"/>
      <c r="P567" s="25" t="s">
        <v>963</v>
      </c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</row>
    <row r="568" spans="1:71" ht="16.5" customHeight="1" x14ac:dyDescent="0.25">
      <c r="A568" s="11"/>
      <c r="B568" s="23">
        <f t="shared" ref="B568:N568" si="234">IFERROR(VLOOKUP($B$566,$208:$319,MATCH($P568&amp;"/"&amp;B$324,$206:$206,0),FALSE),"")</f>
        <v>1206249</v>
      </c>
      <c r="C568" s="23">
        <f t="shared" si="234"/>
        <v>3122026</v>
      </c>
      <c r="D568" s="23">
        <f t="shared" si="234"/>
        <v>1938143</v>
      </c>
      <c r="E568" s="23">
        <f t="shared" si="234"/>
        <v>2732427</v>
      </c>
      <c r="F568" s="23">
        <f t="shared" si="234"/>
        <v>4701306</v>
      </c>
      <c r="G568" s="23">
        <f t="shared" si="234"/>
        <v>4837241</v>
      </c>
      <c r="H568" s="23">
        <f t="shared" si="234"/>
        <v>14216023</v>
      </c>
      <c r="I568" s="23">
        <f t="shared" si="234"/>
        <v>6023313</v>
      </c>
      <c r="J568" s="23">
        <f t="shared" si="234"/>
        <v>6038753</v>
      </c>
      <c r="K568" s="23">
        <f t="shared" si="234"/>
        <v>5913312</v>
      </c>
      <c r="L568" s="23">
        <f t="shared" si="234"/>
        <v>8263893</v>
      </c>
      <c r="M568" s="23">
        <f t="shared" si="234"/>
        <v>8137766</v>
      </c>
      <c r="N568" s="24">
        <f t="shared" si="234"/>
        <v>2285026</v>
      </c>
      <c r="O568" s="22"/>
      <c r="P568" s="25" t="s">
        <v>964</v>
      </c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</row>
    <row r="569" spans="1:71" ht="16.5" customHeight="1" x14ac:dyDescent="0.25">
      <c r="A569" s="11"/>
      <c r="B569" s="23">
        <f t="shared" ref="B569:N569" si="235">IFERROR(VLOOKUP($B$566,$208:$319,MATCH($P569&amp;"/"&amp;B$324,$206:$206,0),FALSE),"")</f>
        <v>2177223</v>
      </c>
      <c r="C569" s="23">
        <f t="shared" si="235"/>
        <v>3529895</v>
      </c>
      <c r="D569" s="23">
        <f t="shared" si="235"/>
        <v>2305261</v>
      </c>
      <c r="E569" s="23">
        <f t="shared" si="235"/>
        <v>1066214</v>
      </c>
      <c r="F569" s="23">
        <f t="shared" si="235"/>
        <v>6808640</v>
      </c>
      <c r="G569" s="23">
        <f t="shared" si="235"/>
        <v>7650972</v>
      </c>
      <c r="H569" s="23">
        <f t="shared" si="235"/>
        <v>17237754</v>
      </c>
      <c r="I569" s="23">
        <f t="shared" si="235"/>
        <v>9182578</v>
      </c>
      <c r="J569" s="23">
        <f t="shared" si="235"/>
        <v>9865254</v>
      </c>
      <c r="K569" s="23">
        <f t="shared" si="235"/>
        <v>11208430</v>
      </c>
      <c r="L569" s="23">
        <f t="shared" si="235"/>
        <v>12377273</v>
      </c>
      <c r="M569" s="23">
        <f t="shared" si="235"/>
        <v>10612845</v>
      </c>
      <c r="N569" s="24" t="str">
        <f t="shared" si="235"/>
        <v/>
      </c>
      <c r="O569" s="22"/>
      <c r="P569" s="25" t="s">
        <v>965</v>
      </c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</row>
    <row r="570" spans="1:71" ht="16.5" customHeight="1" x14ac:dyDescent="0.25">
      <c r="A570" s="11"/>
      <c r="B570" s="23">
        <f t="shared" ref="B570:N570" si="236">IFERROR(VLOOKUP($B$566,$208:$319,MATCH($P570&amp;"/"&amp;B$324,$206:$206,0),FALSE),"")</f>
        <v>3219269</v>
      </c>
      <c r="C570" s="23">
        <f t="shared" si="236"/>
        <v>5577036</v>
      </c>
      <c r="D570" s="23">
        <f t="shared" si="236"/>
        <v>3930456</v>
      </c>
      <c r="E570" s="23">
        <f t="shared" si="236"/>
        <v>7756213.4900000002</v>
      </c>
      <c r="F570" s="23">
        <f t="shared" si="236"/>
        <v>9861101.9519999996</v>
      </c>
      <c r="G570" s="23">
        <f t="shared" si="236"/>
        <v>11024987.957</v>
      </c>
      <c r="H570" s="23">
        <f t="shared" si="236"/>
        <v>21766223.140000001</v>
      </c>
      <c r="I570" s="23">
        <f t="shared" si="236"/>
        <v>13698318.855</v>
      </c>
      <c r="J570" s="23">
        <f t="shared" si="236"/>
        <v>14373185.395</v>
      </c>
      <c r="K570" s="23">
        <f t="shared" si="236"/>
        <v>26598910.719999999</v>
      </c>
      <c r="L570" s="23">
        <f t="shared" si="236"/>
        <v>17139330.100000001</v>
      </c>
      <c r="M570" s="23">
        <f t="shared" si="236"/>
        <v>17771250.140999999</v>
      </c>
      <c r="N570" s="24" t="str">
        <f t="shared" si="236"/>
        <v/>
      </c>
      <c r="O570" s="22"/>
      <c r="P570" s="25" t="s">
        <v>966</v>
      </c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</row>
    <row r="571" spans="1:71" ht="16.5" customHeight="1" x14ac:dyDescent="0.25">
      <c r="A571" s="11"/>
      <c r="B571" s="43">
        <f t="shared" ref="B571:M571" si="237">B570/B$546</f>
        <v>1.4728198460416528</v>
      </c>
      <c r="C571" s="43">
        <f t="shared" si="237"/>
        <v>1.1263046479911738</v>
      </c>
      <c r="D571" s="43">
        <f t="shared" si="237"/>
        <v>3.4767443403311282</v>
      </c>
      <c r="E571" s="43">
        <f t="shared" si="237"/>
        <v>3.7685853425646232</v>
      </c>
      <c r="F571" s="43">
        <f t="shared" si="237"/>
        <v>1.5934049059136173</v>
      </c>
      <c r="G571" s="43">
        <f t="shared" si="237"/>
        <v>1.7520758153290337</v>
      </c>
      <c r="H571" s="43">
        <f t="shared" si="237"/>
        <v>2.9788373091193323</v>
      </c>
      <c r="I571" s="43">
        <f t="shared" si="237"/>
        <v>1.7382970031060463</v>
      </c>
      <c r="J571" s="43">
        <f t="shared" si="237"/>
        <v>1.5549006473438594</v>
      </c>
      <c r="K571" s="43">
        <f t="shared" si="237"/>
        <v>1.9604664550198478</v>
      </c>
      <c r="L571" s="43">
        <f t="shared" si="237"/>
        <v>1.5281616058076162</v>
      </c>
      <c r="M571" s="43">
        <f t="shared" si="237"/>
        <v>1.5055590544092072</v>
      </c>
      <c r="N571" s="43">
        <f>IFERROR(N570/N$546,IFERROR(N569/N$546,IFERROR(N568/N$546,N567/N$546)))</f>
        <v>0.22583271530655974</v>
      </c>
      <c r="O571" s="22">
        <f>RATE(M$324-C$324,,-C571,M571)</f>
        <v>2.9447472981668679E-2</v>
      </c>
      <c r="P571" s="27" t="s">
        <v>988</v>
      </c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</row>
    <row r="572" spans="1:71" ht="16.5" customHeight="1" x14ac:dyDescent="0.25">
      <c r="A572" s="11"/>
      <c r="B572" s="197" t="s">
        <v>989</v>
      </c>
      <c r="C572" s="183"/>
      <c r="D572" s="183"/>
      <c r="E572" s="183"/>
      <c r="F572" s="183"/>
      <c r="G572" s="183"/>
      <c r="H572" s="183"/>
      <c r="I572" s="183"/>
      <c r="J572" s="183"/>
      <c r="K572" s="183"/>
      <c r="L572" s="183"/>
      <c r="M572" s="183"/>
      <c r="N572" s="184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</row>
    <row r="573" spans="1:71" ht="16.5" customHeight="1" x14ac:dyDescent="0.25">
      <c r="A573" s="11"/>
      <c r="B573" s="23">
        <f t="shared" ref="B573:N573" si="238">IFERROR(B567+B589,"")</f>
        <v>-353574</v>
      </c>
      <c r="C573" s="23">
        <f t="shared" si="238"/>
        <v>-210516</v>
      </c>
      <c r="D573" s="23">
        <f t="shared" si="238"/>
        <v>722072</v>
      </c>
      <c r="E573" s="23">
        <f t="shared" si="238"/>
        <v>-798571</v>
      </c>
      <c r="F573" s="23">
        <f t="shared" si="238"/>
        <v>1885297</v>
      </c>
      <c r="G573" s="23">
        <f t="shared" si="238"/>
        <v>2510028</v>
      </c>
      <c r="H573" s="23">
        <f t="shared" si="238"/>
        <v>3122207</v>
      </c>
      <c r="I573" s="23">
        <f t="shared" si="238"/>
        <v>3202242</v>
      </c>
      <c r="J573" s="23">
        <f t="shared" si="238"/>
        <v>3752546</v>
      </c>
      <c r="K573" s="23">
        <f t="shared" si="238"/>
        <v>4458190</v>
      </c>
      <c r="L573" s="23">
        <f t="shared" si="238"/>
        <v>3137140</v>
      </c>
      <c r="M573" s="23">
        <f t="shared" si="238"/>
        <v>3852791</v>
      </c>
      <c r="N573" s="24">
        <f t="shared" si="238"/>
        <v>3476303</v>
      </c>
      <c r="O573" s="22"/>
      <c r="P573" s="25" t="s">
        <v>963</v>
      </c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</row>
    <row r="574" spans="1:71" ht="16.5" customHeight="1" x14ac:dyDescent="0.25">
      <c r="A574" s="11"/>
      <c r="B574" s="23">
        <f t="shared" ref="B574:N574" si="239">IFERROR(B568+B590,"")</f>
        <v>271424</v>
      </c>
      <c r="C574" s="23">
        <f t="shared" si="239"/>
        <v>-1148124</v>
      </c>
      <c r="D574" s="23">
        <f t="shared" si="239"/>
        <v>432297</v>
      </c>
      <c r="E574" s="23">
        <f t="shared" si="239"/>
        <v>-427638</v>
      </c>
      <c r="F574" s="23">
        <f t="shared" si="239"/>
        <v>4553867</v>
      </c>
      <c r="G574" s="23">
        <f t="shared" si="239"/>
        <v>4766433</v>
      </c>
      <c r="H574" s="23">
        <f t="shared" si="239"/>
        <v>14169539</v>
      </c>
      <c r="I574" s="23">
        <f t="shared" si="239"/>
        <v>5997914</v>
      </c>
      <c r="J574" s="23">
        <f t="shared" si="239"/>
        <v>6003506</v>
      </c>
      <c r="K574" s="23">
        <f t="shared" si="239"/>
        <v>5836503</v>
      </c>
      <c r="L574" s="23">
        <f t="shared" si="239"/>
        <v>8216252</v>
      </c>
      <c r="M574" s="23">
        <f t="shared" si="239"/>
        <v>8049852</v>
      </c>
      <c r="N574" s="24">
        <f t="shared" si="239"/>
        <v>2206412</v>
      </c>
      <c r="O574" s="22"/>
      <c r="P574" s="25" t="s">
        <v>964</v>
      </c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</row>
    <row r="575" spans="1:71" ht="16.5" customHeight="1" x14ac:dyDescent="0.25">
      <c r="A575" s="11"/>
      <c r="B575" s="23">
        <f t="shared" ref="B575:N575" si="240">IFERROR(B569+B591,"")</f>
        <v>-2141604</v>
      </c>
      <c r="C575" s="23">
        <f t="shared" si="240"/>
        <v>-2022757</v>
      </c>
      <c r="D575" s="23">
        <f t="shared" si="240"/>
        <v>-522264</v>
      </c>
      <c r="E575" s="23">
        <f t="shared" si="240"/>
        <v>-3142708</v>
      </c>
      <c r="F575" s="23">
        <f t="shared" si="240"/>
        <v>10676443</v>
      </c>
      <c r="G575" s="23">
        <f t="shared" si="240"/>
        <v>7523757</v>
      </c>
      <c r="H575" s="23">
        <f t="shared" si="240"/>
        <v>17380526</v>
      </c>
      <c r="I575" s="23">
        <f t="shared" si="240"/>
        <v>9137021</v>
      </c>
      <c r="J575" s="23">
        <f t="shared" si="240"/>
        <v>9777813</v>
      </c>
      <c r="K575" s="23">
        <f t="shared" si="240"/>
        <v>11101781</v>
      </c>
      <c r="L575" s="23">
        <f t="shared" si="240"/>
        <v>12263672</v>
      </c>
      <c r="M575" s="23">
        <f t="shared" si="240"/>
        <v>10198973</v>
      </c>
      <c r="N575" s="24" t="str">
        <f t="shared" si="240"/>
        <v/>
      </c>
      <c r="O575" s="22"/>
      <c r="P575" s="25" t="s">
        <v>965</v>
      </c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</row>
    <row r="576" spans="1:71" ht="16.5" customHeight="1" x14ac:dyDescent="0.25">
      <c r="A576" s="11"/>
      <c r="B576" s="23">
        <f t="shared" ref="B576:N576" si="241">IFERROR(B570+B592,"")</f>
        <v>-3321455</v>
      </c>
      <c r="C576" s="35">
        <f t="shared" si="241"/>
        <v>-1269322</v>
      </c>
      <c r="D576" s="35">
        <f t="shared" si="241"/>
        <v>-876004</v>
      </c>
      <c r="E576" s="35">
        <f t="shared" si="241"/>
        <v>-2204732.6099999994</v>
      </c>
      <c r="F576" s="35">
        <f t="shared" si="241"/>
        <v>13905635.572000001</v>
      </c>
      <c r="G576" s="35">
        <f t="shared" si="241"/>
        <v>10840962.713</v>
      </c>
      <c r="H576" s="35">
        <f t="shared" si="241"/>
        <v>21850800.879999999</v>
      </c>
      <c r="I576" s="35">
        <f t="shared" si="241"/>
        <v>13642410.25</v>
      </c>
      <c r="J576" s="35">
        <f t="shared" si="241"/>
        <v>14257111.502</v>
      </c>
      <c r="K576" s="35">
        <f t="shared" si="241"/>
        <v>26411806.93</v>
      </c>
      <c r="L576" s="35">
        <f t="shared" si="241"/>
        <v>16956918.550000001</v>
      </c>
      <c r="M576" s="35">
        <f t="shared" si="241"/>
        <v>17556498.277999997</v>
      </c>
      <c r="N576" s="35" t="str">
        <f t="shared" si="241"/>
        <v/>
      </c>
      <c r="O576" s="22" t="e">
        <f>RATE(M$324-C$324,,-C576,M576)</f>
        <v>#NUM!</v>
      </c>
      <c r="P576" s="25" t="s">
        <v>966</v>
      </c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</row>
    <row r="577" spans="1:71" ht="16.5" customHeight="1" x14ac:dyDescent="0.25">
      <c r="A577" s="11"/>
      <c r="B577" s="194" t="s">
        <v>924</v>
      </c>
      <c r="C577" s="183"/>
      <c r="D577" s="183"/>
      <c r="E577" s="183"/>
      <c r="F577" s="183"/>
      <c r="G577" s="183"/>
      <c r="H577" s="183"/>
      <c r="I577" s="183"/>
      <c r="J577" s="183"/>
      <c r="K577" s="183"/>
      <c r="L577" s="183"/>
      <c r="M577" s="183"/>
      <c r="N577" s="184"/>
      <c r="O577" s="22"/>
      <c r="P577" s="25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</row>
    <row r="578" spans="1:71" ht="16.5" customHeight="1" x14ac:dyDescent="0.25">
      <c r="A578" s="11"/>
      <c r="B578" s="195" t="s">
        <v>928</v>
      </c>
      <c r="C578" s="183"/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4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</row>
    <row r="579" spans="1:71" ht="16.5" customHeight="1" x14ac:dyDescent="0.25">
      <c r="A579" s="11"/>
      <c r="B579" s="23">
        <f t="shared" ref="B579:N579" si="242">IFERROR(VLOOKUP($B$578,$208:$319,MATCH($P579&amp;"/"&amp;B$324,$206:$206,0),FALSE),"")</f>
        <v>-853949</v>
      </c>
      <c r="C579" s="23">
        <f t="shared" si="242"/>
        <v>-1452749</v>
      </c>
      <c r="D579" s="23">
        <f t="shared" si="242"/>
        <v>-272170</v>
      </c>
      <c r="E579" s="23">
        <f t="shared" si="242"/>
        <v>-1887076</v>
      </c>
      <c r="F579" s="23">
        <f t="shared" si="242"/>
        <v>-104800</v>
      </c>
      <c r="G579" s="23">
        <f t="shared" si="242"/>
        <v>-37712</v>
      </c>
      <c r="H579" s="23">
        <f t="shared" si="242"/>
        <v>-26436</v>
      </c>
      <c r="I579" s="23">
        <f t="shared" si="242"/>
        <v>-12208</v>
      </c>
      <c r="J579" s="23">
        <f t="shared" si="242"/>
        <v>-14233</v>
      </c>
      <c r="K579" s="23">
        <f t="shared" si="242"/>
        <v>-38316</v>
      </c>
      <c r="L579" s="23">
        <f t="shared" si="242"/>
        <v>-20710</v>
      </c>
      <c r="M579" s="23">
        <f t="shared" si="242"/>
        <v>-31537</v>
      </c>
      <c r="N579" s="24">
        <f t="shared" si="242"/>
        <v>-33510</v>
      </c>
      <c r="O579" s="22"/>
      <c r="P579" s="25" t="s">
        <v>963</v>
      </c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</row>
    <row r="580" spans="1:71" ht="16.5" customHeight="1" x14ac:dyDescent="0.25">
      <c r="A580" s="11"/>
      <c r="B580" s="23">
        <f t="shared" ref="B580:N580" si="243">IFERROR(VLOOKUP($B$578,$208:$319,MATCH($P580&amp;"/"&amp;B$324,$206:$206,0),FALSE),"")</f>
        <v>-934825</v>
      </c>
      <c r="C580" s="23">
        <f t="shared" si="243"/>
        <v>-4270150</v>
      </c>
      <c r="D580" s="23">
        <f t="shared" si="243"/>
        <v>-1505846</v>
      </c>
      <c r="E580" s="23">
        <f t="shared" si="243"/>
        <v>-3160065</v>
      </c>
      <c r="F580" s="23">
        <f t="shared" si="243"/>
        <v>-147439</v>
      </c>
      <c r="G580" s="23">
        <f t="shared" si="243"/>
        <v>-70808</v>
      </c>
      <c r="H580" s="23">
        <f t="shared" si="243"/>
        <v>-46484</v>
      </c>
      <c r="I580" s="23">
        <f t="shared" si="243"/>
        <v>-25399</v>
      </c>
      <c r="J580" s="23">
        <f t="shared" si="243"/>
        <v>-35247</v>
      </c>
      <c r="K580" s="23">
        <f t="shared" si="243"/>
        <v>-76809</v>
      </c>
      <c r="L580" s="23">
        <f t="shared" si="243"/>
        <v>-47641</v>
      </c>
      <c r="M580" s="23">
        <f t="shared" si="243"/>
        <v>-87914</v>
      </c>
      <c r="N580" s="24">
        <f t="shared" si="243"/>
        <v>-78614</v>
      </c>
      <c r="O580" s="22"/>
      <c r="P580" s="25" t="s">
        <v>964</v>
      </c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</row>
    <row r="581" spans="1:71" ht="16.5" customHeight="1" x14ac:dyDescent="0.25">
      <c r="A581" s="11"/>
      <c r="B581" s="23">
        <f t="shared" ref="B581:N581" si="244">IFERROR(VLOOKUP($B$578,$208:$319,MATCH($P581&amp;"/"&amp;B$324,$206:$206,0),FALSE),"")</f>
        <v>-4318827</v>
      </c>
      <c r="C581" s="23">
        <f t="shared" si="244"/>
        <v>-5552652</v>
      </c>
      <c r="D581" s="23">
        <f t="shared" si="244"/>
        <v>-2827525</v>
      </c>
      <c r="E581" s="23">
        <f t="shared" si="244"/>
        <v>-4208922</v>
      </c>
      <c r="F581" s="23">
        <f t="shared" si="244"/>
        <v>3867803</v>
      </c>
      <c r="G581" s="23">
        <f t="shared" si="244"/>
        <v>-127215</v>
      </c>
      <c r="H581" s="23">
        <f t="shared" si="244"/>
        <v>142772</v>
      </c>
      <c r="I581" s="23">
        <f t="shared" si="244"/>
        <v>-45557</v>
      </c>
      <c r="J581" s="23">
        <f t="shared" si="244"/>
        <v>-87441</v>
      </c>
      <c r="K581" s="23">
        <f t="shared" si="244"/>
        <v>-106649</v>
      </c>
      <c r="L581" s="23">
        <f t="shared" si="244"/>
        <v>-113601</v>
      </c>
      <c r="M581" s="23">
        <f t="shared" si="244"/>
        <v>4146</v>
      </c>
      <c r="N581" s="24" t="str">
        <f t="shared" si="244"/>
        <v/>
      </c>
      <c r="O581" s="22"/>
      <c r="P581" s="25" t="s">
        <v>965</v>
      </c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</row>
    <row r="582" spans="1:71" ht="16.5" customHeight="1" x14ac:dyDescent="0.25">
      <c r="A582" s="11"/>
      <c r="B582" s="23">
        <f t="shared" ref="B582:N582" si="245">IFERROR(VLOOKUP($B$578,$208:$319,MATCH($P582&amp;"/"&amp;B$324,$206:$206,0),FALSE),"")</f>
        <v>-6540724</v>
      </c>
      <c r="C582" s="23">
        <f t="shared" si="245"/>
        <v>-6846358</v>
      </c>
      <c r="D582" s="23">
        <f t="shared" si="245"/>
        <v>-4806460</v>
      </c>
      <c r="E582" s="23">
        <f t="shared" si="245"/>
        <v>-9960946.0999999996</v>
      </c>
      <c r="F582" s="23">
        <f t="shared" si="245"/>
        <v>4044533.62</v>
      </c>
      <c r="G582" s="23">
        <f t="shared" si="245"/>
        <v>-184025.24400000001</v>
      </c>
      <c r="H582" s="23">
        <f t="shared" si="245"/>
        <v>84577.74</v>
      </c>
      <c r="I582" s="23">
        <f t="shared" si="245"/>
        <v>-55908.605000000003</v>
      </c>
      <c r="J582" s="23">
        <f t="shared" si="245"/>
        <v>-116073.893</v>
      </c>
      <c r="K582" s="23">
        <f t="shared" si="245"/>
        <v>-187103.79</v>
      </c>
      <c r="L582" s="23">
        <f t="shared" si="245"/>
        <v>-182411.55</v>
      </c>
      <c r="M582" s="23">
        <f t="shared" si="245"/>
        <v>-211075.777</v>
      </c>
      <c r="N582" s="24" t="str">
        <f t="shared" si="245"/>
        <v/>
      </c>
      <c r="O582" s="22"/>
      <c r="P582" s="25" t="s">
        <v>966</v>
      </c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</row>
    <row r="583" spans="1:71" ht="16.5" customHeight="1" x14ac:dyDescent="0.25">
      <c r="A583" s="11"/>
      <c r="B583" s="195" t="s">
        <v>931</v>
      </c>
      <c r="C583" s="18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4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</row>
    <row r="584" spans="1:71" ht="16.5" customHeight="1" x14ac:dyDescent="0.25">
      <c r="A584" s="11"/>
      <c r="B584" s="23">
        <f t="shared" ref="B584:N584" si="246">IFERROR(VLOOKUP($B$583,$208:$319,MATCH($P584&amp;"/"&amp;B$324,$206:$206,0),FALSE),"")</f>
        <v>0</v>
      </c>
      <c r="C584" s="23">
        <f t="shared" si="246"/>
        <v>0</v>
      </c>
      <c r="D584" s="23">
        <f t="shared" si="246"/>
        <v>0</v>
      </c>
      <c r="E584" s="23">
        <f t="shared" si="246"/>
        <v>0</v>
      </c>
      <c r="F584" s="23">
        <f t="shared" si="246"/>
        <v>0</v>
      </c>
      <c r="G584" s="23">
        <f t="shared" si="246"/>
        <v>0</v>
      </c>
      <c r="H584" s="23">
        <f t="shared" si="246"/>
        <v>0</v>
      </c>
      <c r="I584" s="23">
        <f t="shared" si="246"/>
        <v>0</v>
      </c>
      <c r="J584" s="23">
        <f t="shared" si="246"/>
        <v>0</v>
      </c>
      <c r="K584" s="23">
        <f t="shared" si="246"/>
        <v>0</v>
      </c>
      <c r="L584" s="23">
        <f t="shared" si="246"/>
        <v>-97300</v>
      </c>
      <c r="M584" s="23">
        <f t="shared" si="246"/>
        <v>0</v>
      </c>
      <c r="N584" s="24">
        <f t="shared" si="246"/>
        <v>0</v>
      </c>
      <c r="O584" s="22"/>
      <c r="P584" s="25" t="s">
        <v>963</v>
      </c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</row>
    <row r="585" spans="1:71" ht="16.5" customHeight="1" x14ac:dyDescent="0.25">
      <c r="A585" s="11"/>
      <c r="B585" s="23">
        <f t="shared" ref="B585:N585" si="247">IFERROR(VLOOKUP($B$583,$208:$319,MATCH($P585&amp;"/"&amp;B$324,$206:$206,0),FALSE),"")</f>
        <v>0</v>
      </c>
      <c r="C585" s="23">
        <f t="shared" si="247"/>
        <v>0</v>
      </c>
      <c r="D585" s="23">
        <f t="shared" si="247"/>
        <v>0</v>
      </c>
      <c r="E585" s="23">
        <f t="shared" si="247"/>
        <v>0</v>
      </c>
      <c r="F585" s="23">
        <f t="shared" si="247"/>
        <v>0</v>
      </c>
      <c r="G585" s="23">
        <f t="shared" si="247"/>
        <v>0</v>
      </c>
      <c r="H585" s="23">
        <f t="shared" si="247"/>
        <v>0</v>
      </c>
      <c r="I585" s="23">
        <f t="shared" si="247"/>
        <v>0</v>
      </c>
      <c r="J585" s="23">
        <f t="shared" si="247"/>
        <v>0</v>
      </c>
      <c r="K585" s="23">
        <f t="shared" si="247"/>
        <v>0</v>
      </c>
      <c r="L585" s="23">
        <f t="shared" si="247"/>
        <v>0</v>
      </c>
      <c r="M585" s="23">
        <f t="shared" si="247"/>
        <v>0</v>
      </c>
      <c r="N585" s="24">
        <f t="shared" si="247"/>
        <v>0</v>
      </c>
      <c r="O585" s="22"/>
      <c r="P585" s="25" t="s">
        <v>964</v>
      </c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</row>
    <row r="586" spans="1:71" ht="16.5" customHeight="1" x14ac:dyDescent="0.25">
      <c r="A586" s="11"/>
      <c r="B586" s="23">
        <f t="shared" ref="B586:N586" si="248">IFERROR(VLOOKUP($B$583,$208:$319,MATCH($P586&amp;"/"&amp;B$324,$206:$206,0),FALSE),"")</f>
        <v>0</v>
      </c>
      <c r="C586" s="23">
        <f t="shared" si="248"/>
        <v>0</v>
      </c>
      <c r="D586" s="23">
        <f t="shared" si="248"/>
        <v>0</v>
      </c>
      <c r="E586" s="23">
        <f t="shared" si="248"/>
        <v>0</v>
      </c>
      <c r="F586" s="23">
        <f t="shared" si="248"/>
        <v>0</v>
      </c>
      <c r="G586" s="23">
        <f t="shared" si="248"/>
        <v>0</v>
      </c>
      <c r="H586" s="23">
        <f t="shared" si="248"/>
        <v>0</v>
      </c>
      <c r="I586" s="23">
        <f t="shared" si="248"/>
        <v>0</v>
      </c>
      <c r="J586" s="23">
        <f t="shared" si="248"/>
        <v>0</v>
      </c>
      <c r="K586" s="23">
        <f t="shared" si="248"/>
        <v>0</v>
      </c>
      <c r="L586" s="23">
        <f t="shared" si="248"/>
        <v>0</v>
      </c>
      <c r="M586" s="23">
        <f t="shared" si="248"/>
        <v>-418018</v>
      </c>
      <c r="N586" s="24" t="str">
        <f t="shared" si="248"/>
        <v/>
      </c>
      <c r="O586" s="22"/>
      <c r="P586" s="25" t="s">
        <v>965</v>
      </c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</row>
    <row r="587" spans="1:71" ht="16.5" customHeight="1" x14ac:dyDescent="0.25">
      <c r="A587" s="11"/>
      <c r="B587" s="23">
        <f t="shared" ref="B587:N587" si="249">IFERROR(VLOOKUP($B$583,$208:$319,MATCH($P587&amp;"/"&amp;B$324,$206:$206,0),FALSE),"")</f>
        <v>0</v>
      </c>
      <c r="C587" s="23">
        <f t="shared" si="249"/>
        <v>0</v>
      </c>
      <c r="D587" s="23">
        <f t="shared" si="249"/>
        <v>0</v>
      </c>
      <c r="E587" s="23">
        <f t="shared" si="249"/>
        <v>0</v>
      </c>
      <c r="F587" s="23">
        <f t="shared" si="249"/>
        <v>0</v>
      </c>
      <c r="G587" s="23">
        <f t="shared" si="249"/>
        <v>0</v>
      </c>
      <c r="H587" s="23">
        <f t="shared" si="249"/>
        <v>0</v>
      </c>
      <c r="I587" s="23">
        <f t="shared" si="249"/>
        <v>0</v>
      </c>
      <c r="J587" s="23">
        <f t="shared" si="249"/>
        <v>0</v>
      </c>
      <c r="K587" s="23">
        <f t="shared" si="249"/>
        <v>0</v>
      </c>
      <c r="L587" s="23">
        <f t="shared" si="249"/>
        <v>0</v>
      </c>
      <c r="M587" s="23">
        <f t="shared" si="249"/>
        <v>-3676.0859999999998</v>
      </c>
      <c r="N587" s="24" t="str">
        <f t="shared" si="249"/>
        <v/>
      </c>
      <c r="O587" s="22"/>
      <c r="P587" s="25" t="s">
        <v>966</v>
      </c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</row>
    <row r="588" spans="1:71" ht="16.5" customHeight="1" x14ac:dyDescent="0.25">
      <c r="A588" s="11"/>
      <c r="B588" s="195" t="s">
        <v>990</v>
      </c>
      <c r="C588" s="18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4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</row>
    <row r="589" spans="1:71" ht="16.5" customHeight="1" x14ac:dyDescent="0.25">
      <c r="A589" s="11"/>
      <c r="B589" s="24">
        <f t="shared" ref="B589:N589" si="250">IFERROR(B579+B584,"")</f>
        <v>-853949</v>
      </c>
      <c r="C589" s="24">
        <f t="shared" si="250"/>
        <v>-1452749</v>
      </c>
      <c r="D589" s="24">
        <f t="shared" si="250"/>
        <v>-272170</v>
      </c>
      <c r="E589" s="24">
        <f t="shared" si="250"/>
        <v>-1887076</v>
      </c>
      <c r="F589" s="24">
        <f t="shared" si="250"/>
        <v>-104800</v>
      </c>
      <c r="G589" s="24">
        <f t="shared" si="250"/>
        <v>-37712</v>
      </c>
      <c r="H589" s="24">
        <f t="shared" si="250"/>
        <v>-26436</v>
      </c>
      <c r="I589" s="24">
        <f t="shared" si="250"/>
        <v>-12208</v>
      </c>
      <c r="J589" s="24">
        <f t="shared" si="250"/>
        <v>-14233</v>
      </c>
      <c r="K589" s="24">
        <f t="shared" si="250"/>
        <v>-38316</v>
      </c>
      <c r="L589" s="24">
        <f t="shared" si="250"/>
        <v>-118010</v>
      </c>
      <c r="M589" s="24">
        <f t="shared" si="250"/>
        <v>-31537</v>
      </c>
      <c r="N589" s="24">
        <f t="shared" si="250"/>
        <v>-33510</v>
      </c>
      <c r="O589" s="22"/>
      <c r="P589" s="25" t="s">
        <v>963</v>
      </c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</row>
    <row r="590" spans="1:71" ht="16.5" customHeight="1" x14ac:dyDescent="0.25">
      <c r="A590" s="11"/>
      <c r="B590" s="24">
        <f t="shared" ref="B590:N590" si="251">IFERROR(B580+B585,"")</f>
        <v>-934825</v>
      </c>
      <c r="C590" s="24">
        <f t="shared" si="251"/>
        <v>-4270150</v>
      </c>
      <c r="D590" s="24">
        <f t="shared" si="251"/>
        <v>-1505846</v>
      </c>
      <c r="E590" s="24">
        <f t="shared" si="251"/>
        <v>-3160065</v>
      </c>
      <c r="F590" s="24">
        <f t="shared" si="251"/>
        <v>-147439</v>
      </c>
      <c r="G590" s="24">
        <f t="shared" si="251"/>
        <v>-70808</v>
      </c>
      <c r="H590" s="24">
        <f t="shared" si="251"/>
        <v>-46484</v>
      </c>
      <c r="I590" s="24">
        <f t="shared" si="251"/>
        <v>-25399</v>
      </c>
      <c r="J590" s="24">
        <f t="shared" si="251"/>
        <v>-35247</v>
      </c>
      <c r="K590" s="24">
        <f t="shared" si="251"/>
        <v>-76809</v>
      </c>
      <c r="L590" s="24">
        <f t="shared" si="251"/>
        <v>-47641</v>
      </c>
      <c r="M590" s="24">
        <f t="shared" si="251"/>
        <v>-87914</v>
      </c>
      <c r="N590" s="24">
        <f t="shared" si="251"/>
        <v>-78614</v>
      </c>
      <c r="O590" s="22"/>
      <c r="P590" s="25" t="s">
        <v>964</v>
      </c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</row>
    <row r="591" spans="1:71" ht="16.5" customHeight="1" x14ac:dyDescent="0.25">
      <c r="A591" s="11"/>
      <c r="B591" s="24">
        <f t="shared" ref="B591:N591" si="252">IFERROR(B581+B586,"")</f>
        <v>-4318827</v>
      </c>
      <c r="C591" s="24">
        <f t="shared" si="252"/>
        <v>-5552652</v>
      </c>
      <c r="D591" s="24">
        <f t="shared" si="252"/>
        <v>-2827525</v>
      </c>
      <c r="E591" s="24">
        <f t="shared" si="252"/>
        <v>-4208922</v>
      </c>
      <c r="F591" s="24">
        <f t="shared" si="252"/>
        <v>3867803</v>
      </c>
      <c r="G591" s="24">
        <f t="shared" si="252"/>
        <v>-127215</v>
      </c>
      <c r="H591" s="24">
        <f t="shared" si="252"/>
        <v>142772</v>
      </c>
      <c r="I591" s="24">
        <f t="shared" si="252"/>
        <v>-45557</v>
      </c>
      <c r="J591" s="24">
        <f t="shared" si="252"/>
        <v>-87441</v>
      </c>
      <c r="K591" s="24">
        <f t="shared" si="252"/>
        <v>-106649</v>
      </c>
      <c r="L591" s="24">
        <f t="shared" si="252"/>
        <v>-113601</v>
      </c>
      <c r="M591" s="24">
        <f t="shared" si="252"/>
        <v>-413872</v>
      </c>
      <c r="N591" s="24" t="str">
        <f t="shared" si="252"/>
        <v/>
      </c>
      <c r="O591" s="22"/>
      <c r="P591" s="25" t="s">
        <v>965</v>
      </c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</row>
    <row r="592" spans="1:71" ht="16.5" customHeight="1" x14ac:dyDescent="0.25">
      <c r="A592" s="11"/>
      <c r="B592" s="24">
        <f t="shared" ref="B592:N592" si="253">IFERROR(B582+B587,"")</f>
        <v>-6540724</v>
      </c>
      <c r="C592" s="24">
        <f t="shared" si="253"/>
        <v>-6846358</v>
      </c>
      <c r="D592" s="24">
        <f t="shared" si="253"/>
        <v>-4806460</v>
      </c>
      <c r="E592" s="24">
        <f t="shared" si="253"/>
        <v>-9960946.0999999996</v>
      </c>
      <c r="F592" s="24">
        <f t="shared" si="253"/>
        <v>4044533.62</v>
      </c>
      <c r="G592" s="24">
        <f t="shared" si="253"/>
        <v>-184025.24400000001</v>
      </c>
      <c r="H592" s="24">
        <f t="shared" si="253"/>
        <v>84577.74</v>
      </c>
      <c r="I592" s="24">
        <f t="shared" si="253"/>
        <v>-55908.605000000003</v>
      </c>
      <c r="J592" s="24">
        <f t="shared" si="253"/>
        <v>-116073.893</v>
      </c>
      <c r="K592" s="24">
        <f t="shared" si="253"/>
        <v>-187103.79</v>
      </c>
      <c r="L592" s="24">
        <f t="shared" si="253"/>
        <v>-182411.55</v>
      </c>
      <c r="M592" s="24">
        <f t="shared" si="253"/>
        <v>-214751.86300000001</v>
      </c>
      <c r="N592" s="24" t="str">
        <f t="shared" si="253"/>
        <v/>
      </c>
      <c r="O592" s="22">
        <f>RATE(M$324-C$324,,-C592,M592)</f>
        <v>-0.29262821429110619</v>
      </c>
      <c r="P592" s="25" t="s">
        <v>966</v>
      </c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</row>
    <row r="593" spans="1:71" ht="16.5" customHeight="1" x14ac:dyDescent="0.25">
      <c r="A593" s="11"/>
      <c r="B593" s="194" t="s">
        <v>936</v>
      </c>
      <c r="C593" s="183"/>
      <c r="D593" s="183"/>
      <c r="E593" s="183"/>
      <c r="F593" s="183"/>
      <c r="G593" s="183"/>
      <c r="H593" s="183"/>
      <c r="I593" s="183"/>
      <c r="J593" s="183"/>
      <c r="K593" s="183"/>
      <c r="L593" s="183"/>
      <c r="M593" s="183"/>
      <c r="N593" s="184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</row>
    <row r="594" spans="1:71" ht="16.5" customHeight="1" x14ac:dyDescent="0.25">
      <c r="A594" s="11"/>
      <c r="B594" s="23">
        <f t="shared" ref="B594:N594" si="254">IFERROR(VLOOKUP($B$593,$208:$319,MATCH($P594&amp;"/"&amp;B$324,$206:$206,0),FALSE),"")</f>
        <v>333678</v>
      </c>
      <c r="C594" s="23">
        <f t="shared" si="254"/>
        <v>-1262963</v>
      </c>
      <c r="D594" s="23">
        <f t="shared" si="254"/>
        <v>-1082603</v>
      </c>
      <c r="E594" s="23">
        <f t="shared" si="254"/>
        <v>-1740838</v>
      </c>
      <c r="F594" s="23">
        <f t="shared" si="254"/>
        <v>-2395789</v>
      </c>
      <c r="G594" s="23">
        <f t="shared" si="254"/>
        <v>-3370008</v>
      </c>
      <c r="H594" s="23">
        <f t="shared" si="254"/>
        <v>-2425577</v>
      </c>
      <c r="I594" s="23">
        <f t="shared" si="254"/>
        <v>-3462360</v>
      </c>
      <c r="J594" s="23">
        <f t="shared" si="254"/>
        <v>-2846419</v>
      </c>
      <c r="K594" s="23">
        <f t="shared" si="254"/>
        <v>-1360042</v>
      </c>
      <c r="L594" s="23">
        <f t="shared" si="254"/>
        <v>-610824</v>
      </c>
      <c r="M594" s="23">
        <f t="shared" si="254"/>
        <v>-2914400</v>
      </c>
      <c r="N594" s="24">
        <f t="shared" si="254"/>
        <v>-3421157</v>
      </c>
      <c r="O594" s="22"/>
      <c r="P594" s="25" t="s">
        <v>963</v>
      </c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</row>
    <row r="595" spans="1:71" ht="16.5" customHeight="1" x14ac:dyDescent="0.25">
      <c r="A595" s="11"/>
      <c r="B595" s="23">
        <f t="shared" ref="B595:N595" si="255">IFERROR(VLOOKUP($B$593,$208:$319,MATCH($P595&amp;"/"&amp;B$324,$206:$206,0),FALSE),"")</f>
        <v>-648296</v>
      </c>
      <c r="C595" s="23">
        <f t="shared" si="255"/>
        <v>-5009409</v>
      </c>
      <c r="D595" s="23">
        <f t="shared" si="255"/>
        <v>-2625487</v>
      </c>
      <c r="E595" s="23">
        <f t="shared" si="255"/>
        <v>-3803741</v>
      </c>
      <c r="F595" s="23">
        <f t="shared" si="255"/>
        <v>-4191842</v>
      </c>
      <c r="G595" s="23">
        <f t="shared" si="255"/>
        <v>-5670176</v>
      </c>
      <c r="H595" s="23">
        <f t="shared" si="255"/>
        <v>-7753196</v>
      </c>
      <c r="I595" s="23">
        <f t="shared" si="255"/>
        <v>-10739873</v>
      </c>
      <c r="J595" s="23">
        <f t="shared" si="255"/>
        <v>-1628143</v>
      </c>
      <c r="K595" s="23">
        <f t="shared" si="255"/>
        <v>-3869719</v>
      </c>
      <c r="L595" s="23">
        <f t="shared" si="255"/>
        <v>-5129682</v>
      </c>
      <c r="M595" s="23">
        <f t="shared" si="255"/>
        <v>-9582101</v>
      </c>
      <c r="N595" s="24">
        <f t="shared" si="255"/>
        <v>-6172475</v>
      </c>
      <c r="O595" s="22"/>
      <c r="P595" s="25" t="s">
        <v>964</v>
      </c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</row>
    <row r="596" spans="1:71" ht="16.5" customHeight="1" x14ac:dyDescent="0.25">
      <c r="A596" s="11"/>
      <c r="B596" s="23">
        <f t="shared" ref="B596:N596" si="256">IFERROR(VLOOKUP($B$593,$208:$319,MATCH($P596&amp;"/"&amp;B$324,$206:$206,0),FALSE),"")</f>
        <v>-3141483</v>
      </c>
      <c r="C596" s="23">
        <f t="shared" si="256"/>
        <v>-5954893</v>
      </c>
      <c r="D596" s="23">
        <f t="shared" si="256"/>
        <v>-3279663</v>
      </c>
      <c r="E596" s="23">
        <f t="shared" si="256"/>
        <v>-6253568</v>
      </c>
      <c r="F596" s="23">
        <f t="shared" si="256"/>
        <v>-4224025</v>
      </c>
      <c r="G596" s="23">
        <f t="shared" si="256"/>
        <v>-6804778</v>
      </c>
      <c r="H596" s="23">
        <f t="shared" si="256"/>
        <v>-10135811</v>
      </c>
      <c r="I596" s="23">
        <f t="shared" si="256"/>
        <v>-13378053</v>
      </c>
      <c r="J596" s="23">
        <f t="shared" si="256"/>
        <v>-3981371</v>
      </c>
      <c r="K596" s="23">
        <f t="shared" si="256"/>
        <v>-7754373</v>
      </c>
      <c r="L596" s="23">
        <f t="shared" si="256"/>
        <v>-16457452</v>
      </c>
      <c r="M596" s="23">
        <f t="shared" si="256"/>
        <v>-12229122</v>
      </c>
      <c r="N596" s="24" t="str">
        <f t="shared" si="256"/>
        <v/>
      </c>
      <c r="O596" s="22"/>
      <c r="P596" s="25" t="s">
        <v>965</v>
      </c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</row>
    <row r="597" spans="1:71" ht="16.5" customHeight="1" x14ac:dyDescent="0.25">
      <c r="A597" s="11"/>
      <c r="B597" s="23">
        <f t="shared" ref="B597:N597" si="257">IFERROR(VLOOKUP($B$593,$208:$319,MATCH($P597&amp;"/"&amp;B$324,$206:$206,0),FALSE),"")</f>
        <v>-4864833</v>
      </c>
      <c r="C597" s="23">
        <f t="shared" si="257"/>
        <v>-8489065</v>
      </c>
      <c r="D597" s="23">
        <f t="shared" si="257"/>
        <v>-5413165</v>
      </c>
      <c r="E597" s="23">
        <f t="shared" si="257"/>
        <v>-12436963.779999999</v>
      </c>
      <c r="F597" s="23">
        <f t="shared" si="257"/>
        <v>-6077532.2189999996</v>
      </c>
      <c r="G597" s="23">
        <f t="shared" si="257"/>
        <v>-9809338.3300000001</v>
      </c>
      <c r="H597" s="23">
        <f t="shared" si="257"/>
        <v>-13853745.02</v>
      </c>
      <c r="I597" s="23">
        <f t="shared" si="257"/>
        <v>-16674627.404999999</v>
      </c>
      <c r="J597" s="23">
        <f t="shared" si="257"/>
        <v>-5941866.0959999999</v>
      </c>
      <c r="K597" s="23">
        <f t="shared" si="257"/>
        <v>-14576047.74</v>
      </c>
      <c r="L597" s="23">
        <f t="shared" si="257"/>
        <v>-18449704.859999999</v>
      </c>
      <c r="M597" s="23">
        <f t="shared" si="257"/>
        <v>-15896220.765000001</v>
      </c>
      <c r="N597" s="24" t="str">
        <f t="shared" si="257"/>
        <v/>
      </c>
      <c r="O597" s="22"/>
      <c r="P597" s="25" t="s">
        <v>966</v>
      </c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</row>
    <row r="598" spans="1:71" ht="16.5" customHeight="1" x14ac:dyDescent="0.25">
      <c r="A598" s="11"/>
      <c r="B598" s="197" t="s">
        <v>957</v>
      </c>
      <c r="C598" s="183"/>
      <c r="D598" s="183"/>
      <c r="E598" s="183"/>
      <c r="F598" s="183"/>
      <c r="G598" s="183"/>
      <c r="H598" s="183"/>
      <c r="I598" s="183"/>
      <c r="J598" s="183"/>
      <c r="K598" s="183"/>
      <c r="L598" s="183"/>
      <c r="M598" s="183"/>
      <c r="N598" s="184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</row>
    <row r="599" spans="1:71" ht="16.5" customHeight="1" x14ac:dyDescent="0.25">
      <c r="A599" s="11"/>
      <c r="B599" s="23">
        <f t="shared" ref="B599:N599" si="258">IFERROR(VLOOKUP($B$598,$208:$319,MATCH($P599&amp;"/"&amp;B$324,$206:$206,0),FALSE),"")</f>
        <v>-329444</v>
      </c>
      <c r="C599" s="23">
        <f t="shared" si="258"/>
        <v>-435906</v>
      </c>
      <c r="D599" s="23">
        <f t="shared" si="258"/>
        <v>-65130</v>
      </c>
      <c r="E599" s="23">
        <f t="shared" si="258"/>
        <v>641980</v>
      </c>
      <c r="F599" s="23">
        <f t="shared" si="258"/>
        <v>448418</v>
      </c>
      <c r="G599" s="23">
        <f t="shared" si="258"/>
        <v>-325959</v>
      </c>
      <c r="H599" s="23">
        <f t="shared" si="258"/>
        <v>-313692</v>
      </c>
      <c r="I599" s="23">
        <f t="shared" si="258"/>
        <v>-965106</v>
      </c>
      <c r="J599" s="23">
        <f t="shared" si="258"/>
        <v>-1222143</v>
      </c>
      <c r="K599" s="23">
        <f t="shared" si="258"/>
        <v>-3075748</v>
      </c>
      <c r="L599" s="23">
        <f t="shared" si="258"/>
        <v>-271078</v>
      </c>
      <c r="M599" s="23">
        <f t="shared" si="258"/>
        <v>-1174359</v>
      </c>
      <c r="N599" s="23">
        <f t="shared" si="258"/>
        <v>6974556</v>
      </c>
      <c r="O599" s="22"/>
      <c r="P599" s="25" t="s">
        <v>963</v>
      </c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</row>
    <row r="600" spans="1:71" ht="16.5" customHeight="1" x14ac:dyDescent="0.25">
      <c r="A600" s="11"/>
      <c r="B600" s="23">
        <f t="shared" ref="B600:N600" si="259">IFERROR(VLOOKUP($B$598,$208:$319,MATCH($P600&amp;"/"&amp;B$324,$206:$206,0),FALSE),"")</f>
        <v>-729688</v>
      </c>
      <c r="C600" s="23">
        <f t="shared" si="259"/>
        <v>1431625</v>
      </c>
      <c r="D600" s="23">
        <f t="shared" si="259"/>
        <v>52945</v>
      </c>
      <c r="E600" s="23">
        <f t="shared" si="259"/>
        <v>1220772</v>
      </c>
      <c r="F600" s="23">
        <f t="shared" si="259"/>
        <v>283314</v>
      </c>
      <c r="G600" s="23">
        <f t="shared" si="259"/>
        <v>-13615</v>
      </c>
      <c r="H600" s="23">
        <f t="shared" si="259"/>
        <v>-6561212</v>
      </c>
      <c r="I600" s="23">
        <f t="shared" si="259"/>
        <v>3987250</v>
      </c>
      <c r="J600" s="23">
        <f t="shared" si="259"/>
        <v>-5459341</v>
      </c>
      <c r="K600" s="23">
        <f t="shared" si="259"/>
        <v>-2490044</v>
      </c>
      <c r="L600" s="23">
        <f t="shared" si="259"/>
        <v>-3034836</v>
      </c>
      <c r="M600" s="23">
        <f t="shared" si="259"/>
        <v>1347626</v>
      </c>
      <c r="N600" s="23">
        <f t="shared" si="259"/>
        <v>4581085</v>
      </c>
      <c r="O600" s="22"/>
      <c r="P600" s="25" t="s">
        <v>964</v>
      </c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</row>
    <row r="601" spans="1:71" ht="16.5" customHeight="1" x14ac:dyDescent="0.25">
      <c r="A601" s="11"/>
      <c r="B601" s="23">
        <f t="shared" ref="B601:N601" si="260">IFERROR(VLOOKUP($B$598,$208:$319,MATCH($P601&amp;"/"&amp;B$324,$206:$206,0),FALSE),"")</f>
        <v>1132373</v>
      </c>
      <c r="C601" s="23">
        <f t="shared" si="260"/>
        <v>1538667</v>
      </c>
      <c r="D601" s="23">
        <f t="shared" si="260"/>
        <v>-229369</v>
      </c>
      <c r="E601" s="23">
        <f t="shared" si="260"/>
        <v>5186560</v>
      </c>
      <c r="F601" s="23">
        <f t="shared" si="260"/>
        <v>-372158</v>
      </c>
      <c r="G601" s="23">
        <f t="shared" si="260"/>
        <v>-1475246</v>
      </c>
      <c r="H601" s="23">
        <f t="shared" si="260"/>
        <v>-7501296</v>
      </c>
      <c r="I601" s="23">
        <f t="shared" si="260"/>
        <v>3572026</v>
      </c>
      <c r="J601" s="23">
        <f t="shared" si="260"/>
        <v>-6623743</v>
      </c>
      <c r="K601" s="23">
        <f t="shared" si="260"/>
        <v>-3968262</v>
      </c>
      <c r="L601" s="23">
        <f t="shared" si="260"/>
        <v>4451148</v>
      </c>
      <c r="M601" s="23">
        <f t="shared" si="260"/>
        <v>321667</v>
      </c>
      <c r="N601" s="23" t="str">
        <f t="shared" si="260"/>
        <v/>
      </c>
      <c r="O601" s="22"/>
      <c r="P601" s="25" t="s">
        <v>965</v>
      </c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</row>
    <row r="602" spans="1:71" ht="16.5" customHeight="1" x14ac:dyDescent="0.25">
      <c r="A602" s="11"/>
      <c r="B602" s="23">
        <f t="shared" ref="B602:N602" si="261">IFERROR(VLOOKUP($B$598,$208:$319,MATCH($P602&amp;"/"&amp;B$324,$206:$206,0),FALSE),"")</f>
        <v>3026909</v>
      </c>
      <c r="C602" s="23">
        <f t="shared" si="261"/>
        <v>2239237</v>
      </c>
      <c r="D602" s="23">
        <f t="shared" si="261"/>
        <v>519718</v>
      </c>
      <c r="E602" s="23">
        <f t="shared" si="261"/>
        <v>4745697.17</v>
      </c>
      <c r="F602" s="23">
        <f t="shared" si="261"/>
        <v>-1725362.4410000001</v>
      </c>
      <c r="G602" s="23">
        <f t="shared" si="261"/>
        <v>-2357106.2680000002</v>
      </c>
      <c r="H602" s="23">
        <f t="shared" si="261"/>
        <v>-7176874.9500000002</v>
      </c>
      <c r="I602" s="23">
        <f t="shared" si="261"/>
        <v>3066260.6439999999</v>
      </c>
      <c r="J602" s="23">
        <f t="shared" si="261"/>
        <v>-8520107.7400000002</v>
      </c>
      <c r="K602" s="23">
        <f t="shared" si="261"/>
        <v>-12016014.220000001</v>
      </c>
      <c r="L602" s="23">
        <f t="shared" si="261"/>
        <v>1884320.65</v>
      </c>
      <c r="M602" s="23">
        <f t="shared" si="261"/>
        <v>-2665956.6150000002</v>
      </c>
      <c r="N602" s="23" t="str">
        <f t="shared" si="261"/>
        <v/>
      </c>
      <c r="O602" s="22"/>
      <c r="P602" s="25" t="s">
        <v>966</v>
      </c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</row>
    <row r="603" spans="1:71" ht="16.5" customHeight="1" x14ac:dyDescent="0.25">
      <c r="A603" s="11"/>
      <c r="B603" s="202" t="s">
        <v>959</v>
      </c>
      <c r="C603" s="192"/>
      <c r="D603" s="192"/>
      <c r="E603" s="192"/>
      <c r="F603" s="192"/>
      <c r="G603" s="192"/>
      <c r="H603" s="192"/>
      <c r="I603" s="192"/>
      <c r="J603" s="192"/>
      <c r="K603" s="192"/>
      <c r="L603" s="192"/>
      <c r="M603" s="192"/>
      <c r="N603" s="203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</row>
    <row r="604" spans="1:71" ht="16.5" customHeight="1" x14ac:dyDescent="0.25">
      <c r="A604" s="11"/>
      <c r="B604" s="23">
        <f t="shared" ref="B604:N604" si="262">IFERROR(VLOOKUP($B$603,$208:$319,MATCH($P604&amp;"/"&amp;B$324,$206:$206,0),FALSE),"")</f>
        <v>504609</v>
      </c>
      <c r="C604" s="23">
        <f t="shared" si="262"/>
        <v>-456636</v>
      </c>
      <c r="D604" s="23">
        <f t="shared" si="262"/>
        <v>-153491</v>
      </c>
      <c r="E604" s="23">
        <f t="shared" si="262"/>
        <v>-10353</v>
      </c>
      <c r="F604" s="23">
        <f t="shared" si="262"/>
        <v>42726</v>
      </c>
      <c r="G604" s="23">
        <f t="shared" si="262"/>
        <v>-1148227</v>
      </c>
      <c r="H604" s="23">
        <f t="shared" si="262"/>
        <v>409374</v>
      </c>
      <c r="I604" s="23">
        <f t="shared" si="262"/>
        <v>-1213016</v>
      </c>
      <c r="J604" s="23">
        <f t="shared" si="262"/>
        <v>-301783</v>
      </c>
      <c r="K604" s="23">
        <f t="shared" si="262"/>
        <v>60716</v>
      </c>
      <c r="L604" s="23">
        <f t="shared" si="262"/>
        <v>2373248</v>
      </c>
      <c r="M604" s="23">
        <f t="shared" si="262"/>
        <v>-204431</v>
      </c>
      <c r="N604" s="24">
        <f t="shared" si="262"/>
        <v>7063212</v>
      </c>
      <c r="O604" s="22"/>
      <c r="P604" s="25" t="s">
        <v>963</v>
      </c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</row>
    <row r="605" spans="1:71" ht="16.5" customHeight="1" x14ac:dyDescent="0.25">
      <c r="A605" s="11"/>
      <c r="B605" s="23">
        <f t="shared" ref="B605:N605" si="263">IFERROR(VLOOKUP($B$603,$208:$319,MATCH($P605&amp;"/"&amp;B$324,$206:$206,0),FALSE),"")</f>
        <v>-171735</v>
      </c>
      <c r="C605" s="23">
        <f t="shared" si="263"/>
        <v>-455758</v>
      </c>
      <c r="D605" s="23">
        <f t="shared" si="263"/>
        <v>-634399</v>
      </c>
      <c r="E605" s="23">
        <f t="shared" si="263"/>
        <v>149458</v>
      </c>
      <c r="F605" s="23">
        <f t="shared" si="263"/>
        <v>792778</v>
      </c>
      <c r="G605" s="23">
        <f t="shared" si="263"/>
        <v>-846550</v>
      </c>
      <c r="H605" s="23">
        <f t="shared" si="263"/>
        <v>-98385</v>
      </c>
      <c r="I605" s="23">
        <f t="shared" si="263"/>
        <v>-729310</v>
      </c>
      <c r="J605" s="23">
        <f t="shared" si="263"/>
        <v>-1048731</v>
      </c>
      <c r="K605" s="23">
        <f t="shared" si="263"/>
        <v>-446451</v>
      </c>
      <c r="L605" s="23">
        <f t="shared" si="263"/>
        <v>99375</v>
      </c>
      <c r="M605" s="23">
        <f t="shared" si="263"/>
        <v>-96709</v>
      </c>
      <c r="N605" s="24">
        <f t="shared" si="263"/>
        <v>693636</v>
      </c>
      <c r="O605" s="22"/>
      <c r="P605" s="25" t="s">
        <v>964</v>
      </c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</row>
    <row r="606" spans="1:71" ht="16.5" customHeight="1" x14ac:dyDescent="0.25">
      <c r="A606" s="11"/>
      <c r="B606" s="23">
        <f t="shared" ref="B606:N606" si="264">IFERROR(VLOOKUP($B$603,$208:$319,MATCH($P606&amp;"/"&amp;B$324,$206:$206,0),FALSE),"")</f>
        <v>168113</v>
      </c>
      <c r="C606" s="23">
        <f t="shared" si="264"/>
        <v>-886331</v>
      </c>
      <c r="D606" s="23">
        <f t="shared" si="264"/>
        <v>-1203771</v>
      </c>
      <c r="E606" s="23">
        <f t="shared" si="264"/>
        <v>-794</v>
      </c>
      <c r="F606" s="23">
        <f t="shared" si="264"/>
        <v>2212457</v>
      </c>
      <c r="G606" s="23">
        <f t="shared" si="264"/>
        <v>-629052</v>
      </c>
      <c r="H606" s="23">
        <f t="shared" si="264"/>
        <v>-399353</v>
      </c>
      <c r="I606" s="23">
        <f t="shared" si="264"/>
        <v>-623449</v>
      </c>
      <c r="J606" s="23">
        <f t="shared" si="264"/>
        <v>-739860</v>
      </c>
      <c r="K606" s="23">
        <f t="shared" si="264"/>
        <v>-514205</v>
      </c>
      <c r="L606" s="23">
        <f t="shared" si="264"/>
        <v>370969</v>
      </c>
      <c r="M606" s="23">
        <f t="shared" si="264"/>
        <v>-1294610</v>
      </c>
      <c r="N606" s="24" t="str">
        <f t="shared" si="264"/>
        <v/>
      </c>
      <c r="O606" s="22"/>
      <c r="P606" s="25" t="s">
        <v>965</v>
      </c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</row>
    <row r="607" spans="1:71" ht="16.5" customHeight="1" x14ac:dyDescent="0.25">
      <c r="A607" s="11"/>
      <c r="B607" s="23">
        <f t="shared" ref="B607:N607" si="265">IFERROR(VLOOKUP($B$603,$208:$319,MATCH($P607&amp;"/"&amp;B$324,$206:$206,0),FALSE),"")</f>
        <v>1381345</v>
      </c>
      <c r="C607" s="23">
        <f t="shared" si="265"/>
        <v>-672791</v>
      </c>
      <c r="D607" s="23">
        <f t="shared" si="265"/>
        <v>-962990</v>
      </c>
      <c r="E607" s="23">
        <f t="shared" si="265"/>
        <v>64946.879999999997</v>
      </c>
      <c r="F607" s="23">
        <f t="shared" si="265"/>
        <v>2058207.2919999999</v>
      </c>
      <c r="G607" s="23">
        <f t="shared" si="265"/>
        <v>-1141456.6410000001</v>
      </c>
      <c r="H607" s="23">
        <f t="shared" si="265"/>
        <v>735603.17</v>
      </c>
      <c r="I607" s="23">
        <f t="shared" si="265"/>
        <v>89952.093999999997</v>
      </c>
      <c r="J607" s="23">
        <f t="shared" si="265"/>
        <v>-88788.441000000006</v>
      </c>
      <c r="K607" s="23">
        <f t="shared" si="265"/>
        <v>6848.77</v>
      </c>
      <c r="L607" s="23">
        <f t="shared" si="265"/>
        <v>573945.88</v>
      </c>
      <c r="M607" s="23">
        <f t="shared" si="265"/>
        <v>-790927.23899999994</v>
      </c>
      <c r="N607" s="24" t="str">
        <f t="shared" si="265"/>
        <v/>
      </c>
      <c r="O607" s="22"/>
      <c r="P607" s="25" t="s">
        <v>966</v>
      </c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</row>
    <row r="608" spans="1:71" ht="16.5" customHeight="1" x14ac:dyDescent="0.25">
      <c r="A608" s="11"/>
      <c r="B608" s="204" t="s">
        <v>991</v>
      </c>
      <c r="C608" s="183"/>
      <c r="D608" s="183"/>
      <c r="E608" s="183"/>
      <c r="F608" s="183"/>
      <c r="G608" s="183"/>
      <c r="H608" s="183"/>
      <c r="I608" s="183"/>
      <c r="J608" s="183"/>
      <c r="K608" s="183"/>
      <c r="L608" s="183"/>
      <c r="M608" s="183"/>
      <c r="N608" s="184"/>
      <c r="O608" s="44"/>
      <c r="P608" s="45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</row>
    <row r="609" spans="1:71" ht="16.5" customHeight="1" x14ac:dyDescent="0.25">
      <c r="A609" s="11"/>
      <c r="B609" s="205" t="s">
        <v>992</v>
      </c>
      <c r="C609" s="183"/>
      <c r="D609" s="183"/>
      <c r="E609" s="183"/>
      <c r="F609" s="183"/>
      <c r="G609" s="183"/>
      <c r="H609" s="183"/>
      <c r="I609" s="183"/>
      <c r="J609" s="183"/>
      <c r="K609" s="183"/>
      <c r="L609" s="183"/>
      <c r="M609" s="183"/>
      <c r="N609" s="184"/>
      <c r="O609" s="44"/>
      <c r="P609" s="45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</row>
    <row r="610" spans="1:71" ht="16.5" customHeight="1" x14ac:dyDescent="0.25">
      <c r="A610" s="11"/>
      <c r="B610" s="46">
        <f t="shared" ref="B610:N610" si="266">B546/B378</f>
        <v>4.9922277153777041E-2</v>
      </c>
      <c r="C610" s="46">
        <f t="shared" si="266"/>
        <v>9.7290091746904686E-2</v>
      </c>
      <c r="D610" s="46">
        <f t="shared" si="266"/>
        <v>2.1000281929730896E-2</v>
      </c>
      <c r="E610" s="46">
        <f t="shared" si="266"/>
        <v>3.2128476083673113E-2</v>
      </c>
      <c r="F610" s="46">
        <f t="shared" si="266"/>
        <v>8.8052957495007494E-2</v>
      </c>
      <c r="G610" s="46">
        <f t="shared" si="266"/>
        <v>8.1153321119113345E-2</v>
      </c>
      <c r="H610" s="46">
        <f t="shared" si="266"/>
        <v>8.2068144362860196E-2</v>
      </c>
      <c r="I610" s="46">
        <f t="shared" si="266"/>
        <v>7.6474723668106662E-2</v>
      </c>
      <c r="J610" s="46">
        <f t="shared" si="266"/>
        <v>8.8434240531416214E-2</v>
      </c>
      <c r="K610" s="46">
        <f t="shared" si="266"/>
        <v>0.11252583454003581</v>
      </c>
      <c r="L610" s="46">
        <f t="shared" si="266"/>
        <v>6.9357514221750904E-2</v>
      </c>
      <c r="M610" s="46">
        <f t="shared" si="266"/>
        <v>6.9461214579483954E-2</v>
      </c>
      <c r="N610" s="46">
        <f t="shared" si="266"/>
        <v>4.6765126138208532E-2</v>
      </c>
      <c r="O610" s="22">
        <f t="shared" ref="O610:O612" si="267">RATE(M$324-C$324,,-C610,M610)</f>
        <v>-3.3131578812738594E-2</v>
      </c>
      <c r="P610" s="45" t="s">
        <v>993</v>
      </c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</row>
    <row r="611" spans="1:71" ht="16.5" customHeight="1" x14ac:dyDescent="0.25">
      <c r="A611" s="11"/>
      <c r="B611" s="46">
        <f t="shared" ref="B611:N611" si="268">((B509*(1-B540))/(B433+B408))</f>
        <v>7.1942878330300872E-2</v>
      </c>
      <c r="C611" s="46">
        <f t="shared" si="268"/>
        <v>0.13878325250510262</v>
      </c>
      <c r="D611" s="46">
        <f t="shared" si="268"/>
        <v>4.3797409986110487E-2</v>
      </c>
      <c r="E611" s="46">
        <f t="shared" si="268"/>
        <v>4.998539222446783E-2</v>
      </c>
      <c r="F611" s="46">
        <f t="shared" si="268"/>
        <v>0.12940041630031537</v>
      </c>
      <c r="G611" s="46">
        <f t="shared" si="268"/>
        <v>0.11377181293473891</v>
      </c>
      <c r="H611" s="46">
        <f t="shared" si="268"/>
        <v>0.12578329352335199</v>
      </c>
      <c r="I611" s="46">
        <f t="shared" si="268"/>
        <v>0.11221386978816908</v>
      </c>
      <c r="J611" s="46">
        <f t="shared" si="268"/>
        <v>0.1284519952814914</v>
      </c>
      <c r="K611" s="46">
        <f t="shared" si="268"/>
        <v>0.1843170532106434</v>
      </c>
      <c r="L611" s="46">
        <f t="shared" si="268"/>
        <v>0.11175183660122937</v>
      </c>
      <c r="M611" s="46">
        <f t="shared" si="268"/>
        <v>0.10621102695394412</v>
      </c>
      <c r="N611" s="46">
        <f t="shared" si="268"/>
        <v>6.6647579595094888E-2</v>
      </c>
      <c r="O611" s="22">
        <f t="shared" si="267"/>
        <v>-2.639397078210047E-2</v>
      </c>
      <c r="P611" s="45" t="s">
        <v>994</v>
      </c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</row>
    <row r="612" spans="1:71" ht="16.5" customHeight="1" x14ac:dyDescent="0.25">
      <c r="A612" s="11"/>
      <c r="B612" s="46">
        <f t="shared" ref="B612:N612" si="269">B546/B433</f>
        <v>0.15075508032632221</v>
      </c>
      <c r="C612" s="46">
        <f t="shared" si="269"/>
        <v>0.26516990989909334</v>
      </c>
      <c r="D612" s="46">
        <f t="shared" si="269"/>
        <v>6.0969843657650222E-2</v>
      </c>
      <c r="E612" s="46">
        <f t="shared" si="269"/>
        <v>0.10309800086768549</v>
      </c>
      <c r="F612" s="46">
        <f t="shared" si="269"/>
        <v>0.2441163313918952</v>
      </c>
      <c r="G612" s="46">
        <f t="shared" si="269"/>
        <v>0.1739304499761451</v>
      </c>
      <c r="H612" s="46">
        <f t="shared" si="269"/>
        <v>0.17812838655397376</v>
      </c>
      <c r="I612" s="46">
        <f t="shared" si="269"/>
        <v>0.17154754329594873</v>
      </c>
      <c r="J612" s="46">
        <f t="shared" si="269"/>
        <v>0.17763876237499263</v>
      </c>
      <c r="K612" s="46">
        <f t="shared" si="269"/>
        <v>0.2195375292830691</v>
      </c>
      <c r="L612" s="46">
        <f t="shared" si="269"/>
        <v>0.17064250888625851</v>
      </c>
      <c r="M612" s="46">
        <f t="shared" si="269"/>
        <v>0.16364918156441793</v>
      </c>
      <c r="N612" s="46">
        <f t="shared" si="269"/>
        <v>0.15830762847045377</v>
      </c>
      <c r="O612" s="22">
        <f t="shared" si="267"/>
        <v>-4.711835876378051E-2</v>
      </c>
      <c r="P612" s="45" t="s">
        <v>995</v>
      </c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</row>
    <row r="613" spans="1:71" ht="16.5" customHeight="1" x14ac:dyDescent="0.25">
      <c r="A613" s="11"/>
      <c r="B613" s="205" t="s">
        <v>996</v>
      </c>
      <c r="C613" s="183"/>
      <c r="D613" s="183"/>
      <c r="E613" s="183"/>
      <c r="F613" s="183"/>
      <c r="G613" s="183"/>
      <c r="H613" s="183"/>
      <c r="I613" s="183"/>
      <c r="J613" s="183"/>
      <c r="K613" s="183"/>
      <c r="L613" s="183"/>
      <c r="M613" s="183"/>
      <c r="N613" s="184"/>
      <c r="O613" s="44"/>
      <c r="P613" s="45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</row>
    <row r="614" spans="1:71" ht="16.5" customHeight="1" x14ac:dyDescent="0.25">
      <c r="A614" s="11"/>
      <c r="B614" s="29">
        <f t="shared" ref="B614:N614" si="270">B408/B433</f>
        <v>1.1456109733958824</v>
      </c>
      <c r="C614" s="43">
        <f t="shared" si="270"/>
        <v>0.9604098815014751</v>
      </c>
      <c r="D614" s="43">
        <f t="shared" si="270"/>
        <v>1.0754345136648884</v>
      </c>
      <c r="E614" s="43">
        <f t="shared" si="270"/>
        <v>1.297111562865352</v>
      </c>
      <c r="F614" s="43">
        <f t="shared" si="270"/>
        <v>1.0172207641698976</v>
      </c>
      <c r="G614" s="43">
        <f t="shared" si="270"/>
        <v>0.54855250976013259</v>
      </c>
      <c r="H614" s="43">
        <f t="shared" si="270"/>
        <v>0.39060877500526431</v>
      </c>
      <c r="I614" s="43">
        <f t="shared" si="270"/>
        <v>0.49248905800542064</v>
      </c>
      <c r="J614" s="43">
        <f t="shared" si="270"/>
        <v>0.34983321851779653</v>
      </c>
      <c r="K614" s="43">
        <f t="shared" si="270"/>
        <v>0.15442311099984046</v>
      </c>
      <c r="L614" s="43">
        <f t="shared" si="270"/>
        <v>0.46386816427735494</v>
      </c>
      <c r="M614" s="43">
        <f t="shared" si="270"/>
        <v>0.47177671335524396</v>
      </c>
      <c r="N614" s="43">
        <f t="shared" si="270"/>
        <v>1.4095792206608817</v>
      </c>
      <c r="O614" s="22">
        <f t="shared" ref="O614:O615" si="271">RATE(M$324-C$324,,-C614,M614)</f>
        <v>-6.8617683408308178E-2</v>
      </c>
      <c r="P614" s="45" t="s">
        <v>997</v>
      </c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</row>
    <row r="615" spans="1:71" ht="16.5" customHeight="1" x14ac:dyDescent="0.25">
      <c r="A615" s="11"/>
      <c r="B615" s="29">
        <f t="shared" ref="B615:N615" si="272">B408/B546</f>
        <v>7.5991533480404758</v>
      </c>
      <c r="C615" s="43">
        <f t="shared" si="272"/>
        <v>3.6218660023188356</v>
      </c>
      <c r="D615" s="43">
        <f t="shared" si="272"/>
        <v>17.638794019278212</v>
      </c>
      <c r="E615" s="43">
        <f t="shared" si="272"/>
        <v>12.581345437823247</v>
      </c>
      <c r="F615" s="43">
        <f t="shared" si="272"/>
        <v>4.1669508892335818</v>
      </c>
      <c r="G615" s="43">
        <f t="shared" si="272"/>
        <v>3.1538612694635564</v>
      </c>
      <c r="H615" s="43">
        <f t="shared" si="272"/>
        <v>2.1928496774819659</v>
      </c>
      <c r="I615" s="43">
        <f t="shared" si="272"/>
        <v>2.8708604538614297</v>
      </c>
      <c r="J615" s="43">
        <f t="shared" si="272"/>
        <v>1.9693518117363604</v>
      </c>
      <c r="K615" s="43">
        <f t="shared" si="272"/>
        <v>0.70340188078152754</v>
      </c>
      <c r="L615" s="43">
        <f t="shared" si="272"/>
        <v>2.7183623078733889</v>
      </c>
      <c r="M615" s="43">
        <f t="shared" si="272"/>
        <v>2.882854095848542</v>
      </c>
      <c r="N615" s="43">
        <f t="shared" si="272"/>
        <v>8.9040511457346661</v>
      </c>
      <c r="O615" s="22">
        <f t="shared" si="271"/>
        <v>-2.2562429281818168E-2</v>
      </c>
      <c r="P615" s="45" t="s">
        <v>998</v>
      </c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</row>
    <row r="616" spans="1:71" ht="16.5" customHeight="1" x14ac:dyDescent="0.25">
      <c r="A616" s="11"/>
      <c r="B616" s="205" t="s">
        <v>999</v>
      </c>
      <c r="C616" s="183"/>
      <c r="D616" s="183"/>
      <c r="E616" s="183"/>
      <c r="F616" s="183"/>
      <c r="G616" s="183"/>
      <c r="H616" s="183"/>
      <c r="I616" s="183"/>
      <c r="J616" s="183"/>
      <c r="K616" s="183"/>
      <c r="L616" s="183"/>
      <c r="M616" s="183"/>
      <c r="N616" s="184"/>
      <c r="O616" s="44"/>
      <c r="P616" s="45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</row>
    <row r="617" spans="1:71" ht="16.5" customHeight="1" x14ac:dyDescent="0.25">
      <c r="A617" s="11"/>
      <c r="B617" s="23">
        <v>4488000</v>
      </c>
      <c r="C617" s="23">
        <v>4488000</v>
      </c>
      <c r="D617" s="156">
        <v>4488000</v>
      </c>
      <c r="E617" s="23">
        <v>4488000</v>
      </c>
      <c r="F617" s="156">
        <v>4488000</v>
      </c>
      <c r="G617" s="23">
        <v>4488000</v>
      </c>
      <c r="H617" s="156">
        <v>4488000</v>
      </c>
      <c r="I617" s="23">
        <v>4488000</v>
      </c>
      <c r="J617" s="156">
        <v>4488000</v>
      </c>
      <c r="K617" s="23">
        <v>4488000</v>
      </c>
      <c r="L617" s="156">
        <v>4488000</v>
      </c>
      <c r="M617" s="23">
        <v>4488000</v>
      </c>
      <c r="N617" s="24">
        <v>4488000</v>
      </c>
      <c r="O617" s="47"/>
      <c r="P617" s="48" t="s">
        <v>1000</v>
      </c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</row>
    <row r="618" spans="1:71" ht="16.5" customHeight="1" x14ac:dyDescent="0.25">
      <c r="A618" s="11"/>
      <c r="B618" s="29">
        <f t="shared" ref="B618:N618" si="273">B433/B617</f>
        <v>3.2305973707664886</v>
      </c>
      <c r="C618" s="29">
        <f t="shared" si="273"/>
        <v>4.1607390819964349</v>
      </c>
      <c r="D618" s="29">
        <f t="shared" si="273"/>
        <v>4.1314476381461676</v>
      </c>
      <c r="E618" s="29">
        <f t="shared" si="273"/>
        <v>4.4480361430481281</v>
      </c>
      <c r="F618" s="29">
        <f t="shared" si="273"/>
        <v>5.6487143830213906</v>
      </c>
      <c r="G618" s="29">
        <f t="shared" si="273"/>
        <v>8.0611455004456314</v>
      </c>
      <c r="H618" s="29">
        <f t="shared" si="273"/>
        <v>9.1400865886809264</v>
      </c>
      <c r="I618" s="29">
        <f t="shared" si="273"/>
        <v>10.235426367869875</v>
      </c>
      <c r="J618" s="29">
        <f t="shared" si="273"/>
        <v>11.594707471256683</v>
      </c>
      <c r="K618" s="29">
        <f t="shared" si="273"/>
        <v>13.770281410427808</v>
      </c>
      <c r="L618" s="29">
        <f t="shared" si="273"/>
        <v>14.644835008912656</v>
      </c>
      <c r="M618" s="29">
        <f t="shared" si="273"/>
        <v>16.071392174910873</v>
      </c>
      <c r="N618" s="29">
        <f t="shared" si="273"/>
        <v>14.241298796791444</v>
      </c>
      <c r="O618" s="22">
        <f t="shared" ref="O618:O619" si="274">RATE(M$324-C$324,,-C618,M618)</f>
        <v>0.14469108809385836</v>
      </c>
      <c r="P618" s="48" t="s">
        <v>1001</v>
      </c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</row>
    <row r="619" spans="1:71" ht="16.5" customHeight="1" x14ac:dyDescent="0.25">
      <c r="A619" s="11"/>
      <c r="B619" s="29">
        <f t="shared" ref="B619:N619" si="275">B546/B617</f>
        <v>0.48702896613190733</v>
      </c>
      <c r="C619" s="29">
        <f t="shared" si="275"/>
        <v>1.1033028074866311</v>
      </c>
      <c r="D619" s="29">
        <f t="shared" si="275"/>
        <v>0.25189371657754012</v>
      </c>
      <c r="E619" s="29">
        <f t="shared" si="275"/>
        <v>0.45858363413547237</v>
      </c>
      <c r="F619" s="29">
        <f t="shared" si="275"/>
        <v>1.3789434322638146</v>
      </c>
      <c r="G619" s="29">
        <f t="shared" si="275"/>
        <v>1.4020786642156862</v>
      </c>
      <c r="H619" s="29">
        <f t="shared" si="275"/>
        <v>1.6281088770053476</v>
      </c>
      <c r="I619" s="29">
        <f t="shared" si="275"/>
        <v>1.7558622479946524</v>
      </c>
      <c r="J619" s="29">
        <f t="shared" si="275"/>
        <v>2.0596694852941178</v>
      </c>
      <c r="K619" s="29">
        <f t="shared" si="275"/>
        <v>3.0230935583778966</v>
      </c>
      <c r="L619" s="29">
        <f t="shared" si="275"/>
        <v>2.4990313881461677</v>
      </c>
      <c r="M619" s="29">
        <f t="shared" si="275"/>
        <v>2.6300701760249554</v>
      </c>
      <c r="N619" s="29">
        <f t="shared" si="275"/>
        <v>2.2545062388591801</v>
      </c>
      <c r="O619" s="22">
        <f t="shared" si="274"/>
        <v>9.0755122732936677E-2</v>
      </c>
      <c r="P619" s="45" t="s">
        <v>1002</v>
      </c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</row>
    <row r="620" spans="1:71" ht="16.5" customHeight="1" x14ac:dyDescent="0.25">
      <c r="A620" s="11"/>
      <c r="B620" s="49"/>
      <c r="C620" s="49">
        <f t="shared" ref="C620:N620" si="276">+C619/B619-1</f>
        <v>1.2653741034117707</v>
      </c>
      <c r="D620" s="50">
        <f t="shared" si="276"/>
        <v>-0.77169122124200484</v>
      </c>
      <c r="E620" s="49">
        <f t="shared" si="276"/>
        <v>0.82054415793379731</v>
      </c>
      <c r="F620" s="50">
        <f t="shared" si="276"/>
        <v>2.0069617178192938</v>
      </c>
      <c r="G620" s="49">
        <f t="shared" si="276"/>
        <v>1.6777506176515411E-2</v>
      </c>
      <c r="H620" s="50">
        <f t="shared" si="276"/>
        <v>0.16121079263131155</v>
      </c>
      <c r="I620" s="49">
        <f t="shared" si="276"/>
        <v>7.846733888232782E-2</v>
      </c>
      <c r="J620" s="50">
        <f t="shared" si="276"/>
        <v>0.17302452834579696</v>
      </c>
      <c r="K620" s="49">
        <f t="shared" si="276"/>
        <v>0.4677566376365494</v>
      </c>
      <c r="L620" s="50">
        <f t="shared" si="276"/>
        <v>-0.17335294462832485</v>
      </c>
      <c r="M620" s="49">
        <f t="shared" si="276"/>
        <v>5.2435831138557543E-2</v>
      </c>
      <c r="N620" s="51">
        <f t="shared" si="276"/>
        <v>-0.14279616589295596</v>
      </c>
      <c r="O620" s="22"/>
      <c r="P620" s="52" t="s">
        <v>1003</v>
      </c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</row>
    <row r="621" spans="1:71" ht="16.5" customHeight="1" x14ac:dyDescent="0.25">
      <c r="A621" s="11"/>
      <c r="B621" s="29">
        <v>0.16500000000000001</v>
      </c>
      <c r="C621" s="29">
        <v>0.28999999999999998</v>
      </c>
      <c r="D621" s="29">
        <v>0.125</v>
      </c>
      <c r="E621" s="29">
        <v>0.185</v>
      </c>
      <c r="F621" s="29">
        <v>0.47499999999999998</v>
      </c>
      <c r="G621" s="29">
        <v>0.55000000000000004</v>
      </c>
      <c r="H621" s="29">
        <v>0.65</v>
      </c>
      <c r="I621" s="29">
        <v>0.7</v>
      </c>
      <c r="J621" s="29">
        <v>0.83</v>
      </c>
      <c r="K621" s="29">
        <v>1.4</v>
      </c>
      <c r="L621" s="29">
        <v>1.1000000000000001</v>
      </c>
      <c r="M621" s="29">
        <v>0.8</v>
      </c>
      <c r="N621" s="29"/>
      <c r="O621" s="22">
        <f t="shared" ref="O621:O622" si="277">RATE(M$324-C$324,,-C621,M621)</f>
        <v>0.10680012345056747</v>
      </c>
      <c r="P621" s="48" t="s">
        <v>1004</v>
      </c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</row>
    <row r="622" spans="1:71" ht="16.5" customHeight="1" x14ac:dyDescent="0.25">
      <c r="A622" s="11"/>
      <c r="B622" s="49">
        <f t="shared" ref="B622:N622" si="278">+B621/B631</f>
        <v>1.7954298150163223E-2</v>
      </c>
      <c r="C622" s="49">
        <f t="shared" si="278"/>
        <v>3.1453362255965289E-2</v>
      </c>
      <c r="D622" s="50">
        <f t="shared" si="278"/>
        <v>1.0495382031905962E-2</v>
      </c>
      <c r="E622" s="49">
        <f t="shared" si="278"/>
        <v>1.1253041362530412E-2</v>
      </c>
      <c r="F622" s="50">
        <f t="shared" si="278"/>
        <v>1.6556291390728475E-2</v>
      </c>
      <c r="G622" s="49">
        <f t="shared" si="278"/>
        <v>1.2162759840778418E-2</v>
      </c>
      <c r="H622" s="50">
        <f t="shared" si="278"/>
        <v>1.4470169189670526E-2</v>
      </c>
      <c r="I622" s="49">
        <f t="shared" si="278"/>
        <v>1.5691548980049316E-2</v>
      </c>
      <c r="J622" s="50">
        <f t="shared" si="278"/>
        <v>1.5271389144434221E-2</v>
      </c>
      <c r="K622" s="49">
        <f t="shared" si="278"/>
        <v>2.030456852791878E-2</v>
      </c>
      <c r="L622" s="50">
        <f t="shared" si="278"/>
        <v>1.4048531289910602E-2</v>
      </c>
      <c r="M622" s="49">
        <f t="shared" si="278"/>
        <v>1.1288274305065613E-2</v>
      </c>
      <c r="N622" s="51">
        <f t="shared" si="278"/>
        <v>0</v>
      </c>
      <c r="O622" s="22">
        <f t="shared" si="277"/>
        <v>-9.7398506612554281E-2</v>
      </c>
      <c r="P622" s="52" t="s">
        <v>1005</v>
      </c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</row>
    <row r="623" spans="1:71" ht="16.5" customHeight="1" x14ac:dyDescent="0.25">
      <c r="A623" s="11"/>
      <c r="B623" s="53">
        <f t="shared" ref="B623:N623" si="279">+B621/B619</f>
        <v>0.33878888418170855</v>
      </c>
      <c r="C623" s="53">
        <f t="shared" si="279"/>
        <v>0.26284715132795849</v>
      </c>
      <c r="D623" s="54">
        <f t="shared" si="279"/>
        <v>0.49624104046089379</v>
      </c>
      <c r="E623" s="53">
        <f t="shared" si="279"/>
        <v>0.40341605375596168</v>
      </c>
      <c r="F623" s="54">
        <f t="shared" si="279"/>
        <v>0.34446663212296635</v>
      </c>
      <c r="G623" s="53">
        <f t="shared" si="279"/>
        <v>0.39227470899977396</v>
      </c>
      <c r="H623" s="54">
        <f t="shared" si="279"/>
        <v>0.39923619923722403</v>
      </c>
      <c r="I623" s="53">
        <f t="shared" si="279"/>
        <v>0.39866453122929257</v>
      </c>
      <c r="J623" s="54">
        <f t="shared" si="279"/>
        <v>0.40297727665828731</v>
      </c>
      <c r="K623" s="53">
        <f t="shared" si="279"/>
        <v>0.46310177735656943</v>
      </c>
      <c r="L623" s="54">
        <f t="shared" si="279"/>
        <v>0.44017054176178333</v>
      </c>
      <c r="M623" s="53">
        <f t="shared" si="279"/>
        <v>0.30417439325102225</v>
      </c>
      <c r="N623" s="55">
        <f t="shared" si="279"/>
        <v>0</v>
      </c>
      <c r="O623" s="44"/>
      <c r="P623" s="56" t="s">
        <v>1006</v>
      </c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</row>
    <row r="624" spans="1:71" ht="16.5" customHeight="1" x14ac:dyDescent="0.25">
      <c r="A624" s="11"/>
      <c r="B624" s="32">
        <f t="shared" ref="B624:N624" si="280">+B631*B617</f>
        <v>41244720</v>
      </c>
      <c r="C624" s="32">
        <f t="shared" si="280"/>
        <v>41379360</v>
      </c>
      <c r="D624" s="32">
        <f t="shared" si="280"/>
        <v>53452080</v>
      </c>
      <c r="E624" s="32">
        <f t="shared" si="280"/>
        <v>73782720</v>
      </c>
      <c r="F624" s="32">
        <f t="shared" si="280"/>
        <v>128760720</v>
      </c>
      <c r="G624" s="32">
        <f t="shared" si="280"/>
        <v>202947360</v>
      </c>
      <c r="H624" s="32">
        <f t="shared" si="280"/>
        <v>201600960</v>
      </c>
      <c r="I624" s="32">
        <f t="shared" si="280"/>
        <v>200209680</v>
      </c>
      <c r="J624" s="32">
        <f t="shared" si="280"/>
        <v>243922800</v>
      </c>
      <c r="K624" s="32">
        <f t="shared" si="280"/>
        <v>309447600</v>
      </c>
      <c r="L624" s="32">
        <f t="shared" si="280"/>
        <v>351410400</v>
      </c>
      <c r="M624" s="32">
        <f t="shared" si="280"/>
        <v>318064560</v>
      </c>
      <c r="N624" s="32">
        <f t="shared" si="280"/>
        <v>191862000</v>
      </c>
      <c r="O624" s="22">
        <f>RATE(M$324-C$324,,-C624,M624)</f>
        <v>0.22623342811322913</v>
      </c>
      <c r="P624" s="45" t="s">
        <v>1007</v>
      </c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</row>
    <row r="625" spans="1:71" ht="16.5" customHeight="1" x14ac:dyDescent="0.25">
      <c r="A625" s="11"/>
      <c r="B625" s="57">
        <f t="shared" ref="B625:N625" si="281">+B631/B$618</f>
        <v>2.844675131342532</v>
      </c>
      <c r="C625" s="57">
        <f t="shared" si="281"/>
        <v>2.2159524589982209</v>
      </c>
      <c r="D625" s="58">
        <f t="shared" si="281"/>
        <v>2.8827667788969404</v>
      </c>
      <c r="E625" s="57">
        <f t="shared" si="281"/>
        <v>3.6960131328281158</v>
      </c>
      <c r="F625" s="58">
        <f t="shared" si="281"/>
        <v>5.079031803455119</v>
      </c>
      <c r="G625" s="57">
        <f t="shared" si="281"/>
        <v>5.6096245871632231</v>
      </c>
      <c r="H625" s="58">
        <f t="shared" si="281"/>
        <v>4.9146142724324822</v>
      </c>
      <c r="I625" s="57">
        <f t="shared" si="281"/>
        <v>4.3583919610848527</v>
      </c>
      <c r="J625" s="58">
        <f t="shared" si="281"/>
        <v>4.6874835035496867</v>
      </c>
      <c r="K625" s="57">
        <f t="shared" si="281"/>
        <v>5.0071598353673661</v>
      </c>
      <c r="L625" s="58">
        <f t="shared" si="281"/>
        <v>5.3465948883922305</v>
      </c>
      <c r="M625" s="57">
        <f t="shared" si="281"/>
        <v>4.4096988754113973</v>
      </c>
      <c r="N625" s="59">
        <f t="shared" si="281"/>
        <v>3.0018329514743098</v>
      </c>
      <c r="O625" s="60">
        <f t="shared" ref="O625:O628" si="282">(SUM(B625:N625)-MAX(B625:N625)-MIN(B625:N625))/(COUNTA(B625:N625)-2)</f>
        <v>4.2025693758395484</v>
      </c>
      <c r="P625" s="61" t="s">
        <v>736</v>
      </c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</row>
    <row r="626" spans="1:71" ht="16.5" customHeight="1" x14ac:dyDescent="0.25">
      <c r="A626" s="11"/>
      <c r="B626" s="57">
        <f t="shared" ref="B626:N626" si="283">+B631/B$619</f>
        <v>18.869514215938796</v>
      </c>
      <c r="C626" s="57">
        <f t="shared" si="283"/>
        <v>8.3567266732544052</v>
      </c>
      <c r="D626" s="58">
        <f t="shared" si="283"/>
        <v>47.281846335113961</v>
      </c>
      <c r="E626" s="57">
        <f t="shared" si="283"/>
        <v>35.849513101340598</v>
      </c>
      <c r="F626" s="58">
        <f t="shared" si="283"/>
        <v>20.805784580227169</v>
      </c>
      <c r="G626" s="57">
        <f t="shared" si="283"/>
        <v>32.252113347217772</v>
      </c>
      <c r="H626" s="58">
        <f t="shared" si="283"/>
        <v>27.59029241497862</v>
      </c>
      <c r="I626" s="57">
        <f t="shared" si="283"/>
        <v>25.406321054483918</v>
      </c>
      <c r="J626" s="58">
        <f t="shared" si="283"/>
        <v>26.387728899250504</v>
      </c>
      <c r="K626" s="57">
        <f t="shared" si="283"/>
        <v>22.807762534811047</v>
      </c>
      <c r="L626" s="58">
        <f t="shared" si="283"/>
        <v>31.332139472679664</v>
      </c>
      <c r="M626" s="57">
        <f t="shared" si="283"/>
        <v>26.946049062124931</v>
      </c>
      <c r="N626" s="59">
        <f t="shared" si="283"/>
        <v>18.962023374853135</v>
      </c>
      <c r="O626" s="60">
        <f t="shared" si="282"/>
        <v>26.109931096173284</v>
      </c>
      <c r="P626" s="61" t="s">
        <v>1008</v>
      </c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</row>
    <row r="627" spans="1:71" ht="16.5" customHeight="1" x14ac:dyDescent="0.25">
      <c r="A627" s="11"/>
      <c r="B627" s="57">
        <f t="shared" ref="B627:N627" si="284">+(B624+B408-B330-B336)/B517</f>
        <v>12.056785223188365</v>
      </c>
      <c r="C627" s="57">
        <f t="shared" si="284"/>
        <v>6.2322177082592347</v>
      </c>
      <c r="D627" s="58">
        <f t="shared" si="284"/>
        <v>14.296835191352461</v>
      </c>
      <c r="E627" s="57">
        <f t="shared" si="284"/>
        <v>17.156088368871792</v>
      </c>
      <c r="F627" s="58">
        <f t="shared" si="284"/>
        <v>14.150509225380405</v>
      </c>
      <c r="G627" s="57">
        <f t="shared" si="284"/>
        <v>19.369846882752029</v>
      </c>
      <c r="H627" s="58">
        <f t="shared" si="284"/>
        <v>16.85319839596891</v>
      </c>
      <c r="I627" s="57">
        <f t="shared" si="284"/>
        <v>16.013118423427329</v>
      </c>
      <c r="J627" s="58">
        <f t="shared" si="284"/>
        <v>16.247119403695347</v>
      </c>
      <c r="K627" s="57">
        <f t="shared" si="284"/>
        <v>15.446924366047556</v>
      </c>
      <c r="L627" s="58">
        <f t="shared" si="284"/>
        <v>20.166546467966388</v>
      </c>
      <c r="M627" s="57">
        <f t="shared" si="284"/>
        <v>16.715422048616901</v>
      </c>
      <c r="N627" s="59">
        <f t="shared" si="284"/>
        <v>13.303561597622901</v>
      </c>
      <c r="O627" s="60">
        <f t="shared" si="282"/>
        <v>15.600855375174906</v>
      </c>
      <c r="P627" s="61" t="s">
        <v>1009</v>
      </c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</row>
    <row r="628" spans="1:71" ht="16.5" customHeight="1" x14ac:dyDescent="0.25">
      <c r="A628" s="11"/>
      <c r="B628" s="57">
        <f t="shared" ref="B628:N628" si="285">B624/B441</f>
        <v>4.7966612359572123</v>
      </c>
      <c r="C628" s="57">
        <f t="shared" si="285"/>
        <v>3.7843778502736858</v>
      </c>
      <c r="D628" s="58">
        <f t="shared" si="285"/>
        <v>5.076218183227156</v>
      </c>
      <c r="E628" s="57">
        <f t="shared" si="285"/>
        <v>6.1739094599967252</v>
      </c>
      <c r="F628" s="58">
        <f t="shared" si="285"/>
        <v>7.6818082494636792</v>
      </c>
      <c r="G628" s="57">
        <f t="shared" si="285"/>
        <v>10.191612424576478</v>
      </c>
      <c r="H628" s="58">
        <f t="shared" si="285"/>
        <v>9.0373454323912998</v>
      </c>
      <c r="I628" s="57">
        <f t="shared" si="285"/>
        <v>8.244997042921586</v>
      </c>
      <c r="J628" s="58">
        <f t="shared" si="285"/>
        <v>8.827004563637658</v>
      </c>
      <c r="K628" s="57">
        <f t="shared" si="285"/>
        <v>10.750305136290018</v>
      </c>
      <c r="L628" s="58">
        <f t="shared" si="285"/>
        <v>10.370045821303032</v>
      </c>
      <c r="M628" s="57">
        <f t="shared" si="285"/>
        <v>8.6620324264563422</v>
      </c>
      <c r="N628" s="59">
        <f t="shared" si="285"/>
        <v>7.687517414533656</v>
      </c>
      <c r="O628" s="60">
        <f t="shared" si="282"/>
        <v>7.8862865685877104</v>
      </c>
      <c r="P628" s="61" t="s">
        <v>1010</v>
      </c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</row>
    <row r="629" spans="1:71" ht="16.5" customHeight="1" x14ac:dyDescent="0.25">
      <c r="A629" s="157"/>
      <c r="B629" s="62">
        <v>15.13</v>
      </c>
      <c r="C629" s="62">
        <v>12.63</v>
      </c>
      <c r="D629" s="63">
        <v>16.25</v>
      </c>
      <c r="E629" s="62">
        <v>20.25</v>
      </c>
      <c r="F629" s="63">
        <v>41.5</v>
      </c>
      <c r="G629" s="62">
        <v>59.25</v>
      </c>
      <c r="H629" s="63">
        <v>50.25</v>
      </c>
      <c r="I629" s="62">
        <v>49.25</v>
      </c>
      <c r="J629" s="63">
        <v>61.75</v>
      </c>
      <c r="K629" s="62">
        <v>87</v>
      </c>
      <c r="L629" s="63">
        <v>87.25</v>
      </c>
      <c r="M629" s="62">
        <v>81.25</v>
      </c>
      <c r="N629" s="64">
        <v>64.75</v>
      </c>
      <c r="O629" s="22"/>
      <c r="P629" s="65" t="s">
        <v>1011</v>
      </c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</row>
    <row r="630" spans="1:71" ht="16.5" customHeight="1" x14ac:dyDescent="0.25">
      <c r="A630" s="158"/>
      <c r="B630" s="67">
        <v>3.65</v>
      </c>
      <c r="C630" s="67">
        <v>5.8</v>
      </c>
      <c r="D630" s="68">
        <v>8.8000000000000007</v>
      </c>
      <c r="E630" s="67">
        <v>12.63</v>
      </c>
      <c r="F630" s="68">
        <v>18.75</v>
      </c>
      <c r="G630" s="67">
        <v>35.5</v>
      </c>
      <c r="H630" s="68">
        <v>36.25</v>
      </c>
      <c r="I630" s="67">
        <v>39.75</v>
      </c>
      <c r="J630" s="68">
        <v>43</v>
      </c>
      <c r="K630" s="67">
        <v>53.75</v>
      </c>
      <c r="L630" s="68">
        <v>68.25</v>
      </c>
      <c r="M630" s="67">
        <v>58.5</v>
      </c>
      <c r="N630" s="69">
        <v>33.25</v>
      </c>
      <c r="O630" s="70"/>
      <c r="P630" s="71" t="s">
        <v>1012</v>
      </c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</row>
    <row r="631" spans="1:71" ht="16.5" customHeight="1" x14ac:dyDescent="0.25">
      <c r="A631" s="159"/>
      <c r="B631" s="72">
        <v>9.19</v>
      </c>
      <c r="C631" s="72">
        <v>9.2200000000000006</v>
      </c>
      <c r="D631" s="73">
        <v>11.91</v>
      </c>
      <c r="E631" s="72">
        <v>16.440000000000001</v>
      </c>
      <c r="F631" s="73">
        <v>28.69</v>
      </c>
      <c r="G631" s="72">
        <v>45.22</v>
      </c>
      <c r="H631" s="73">
        <v>44.92</v>
      </c>
      <c r="I631" s="72">
        <v>44.61</v>
      </c>
      <c r="J631" s="73">
        <v>54.35</v>
      </c>
      <c r="K631" s="72">
        <v>68.95</v>
      </c>
      <c r="L631" s="73">
        <v>78.3</v>
      </c>
      <c r="M631" s="72">
        <v>70.87</v>
      </c>
      <c r="N631" s="74">
        <f>VLOOKUP(Q631,Price!1:1048576,5,FALSE)</f>
        <v>42.75</v>
      </c>
      <c r="O631" s="22"/>
      <c r="P631" s="61" t="s">
        <v>1013</v>
      </c>
      <c r="Q631" s="160" t="s">
        <v>1205</v>
      </c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</row>
    <row r="632" spans="1:71" ht="16.5" customHeight="1" x14ac:dyDescent="0.25">
      <c r="A632" s="11"/>
      <c r="B632" s="206" t="s">
        <v>1206</v>
      </c>
      <c r="C632" s="200"/>
      <c r="D632" s="200"/>
      <c r="E632" s="200"/>
      <c r="F632" s="200"/>
      <c r="G632" s="200"/>
      <c r="H632" s="200"/>
      <c r="I632" s="200"/>
      <c r="J632" s="200"/>
      <c r="K632" s="200"/>
      <c r="L632" s="200"/>
      <c r="M632" s="200"/>
      <c r="N632" s="201"/>
      <c r="O632" s="31"/>
      <c r="P632" s="15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</row>
    <row r="633" spans="1:71" ht="16.5" customHeight="1" x14ac:dyDescent="0.25">
      <c r="A633" s="11"/>
      <c r="B633" s="57"/>
      <c r="C633" s="93">
        <f t="shared" ref="C633:N633" si="286">365/(C441/((C342+B342)/2))</f>
        <v>16.983250439421717</v>
      </c>
      <c r="D633" s="93">
        <f t="shared" si="286"/>
        <v>19.661394996838528</v>
      </c>
      <c r="E633" s="93">
        <f t="shared" si="286"/>
        <v>23.436990810098006</v>
      </c>
      <c r="F633" s="93">
        <f t="shared" si="286"/>
        <v>16.418546177378982</v>
      </c>
      <c r="G633" s="93">
        <f t="shared" si="286"/>
        <v>17.013469473441742</v>
      </c>
      <c r="H633" s="93">
        <f t="shared" si="286"/>
        <v>21.548973207813827</v>
      </c>
      <c r="I633" s="93">
        <f t="shared" si="286"/>
        <v>19.945303789670714</v>
      </c>
      <c r="J633" s="93">
        <f t="shared" si="286"/>
        <v>15.532073238636261</v>
      </c>
      <c r="K633" s="93">
        <f t="shared" si="286"/>
        <v>15.282349429544329</v>
      </c>
      <c r="L633" s="93">
        <f t="shared" si="286"/>
        <v>13.930889587016202</v>
      </c>
      <c r="M633" s="93">
        <f t="shared" si="286"/>
        <v>13.092959958702465</v>
      </c>
      <c r="N633" s="161">
        <f t="shared" si="286"/>
        <v>37.877913221190077</v>
      </c>
      <c r="O633" s="31"/>
      <c r="P633" s="15" t="s">
        <v>1207</v>
      </c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</row>
    <row r="634" spans="1:71" ht="16.5" customHeight="1" x14ac:dyDescent="0.25">
      <c r="A634" s="11"/>
      <c r="B634" s="57"/>
      <c r="C634" s="93" t="e">
        <f t="shared" ref="C634:N634" si="287">365/(C461/((C348+B348)/2))</f>
        <v>#DIV/0!</v>
      </c>
      <c r="D634" s="93" t="e">
        <f t="shared" si="287"/>
        <v>#DIV/0!</v>
      </c>
      <c r="E634" s="93" t="e">
        <f t="shared" si="287"/>
        <v>#DIV/0!</v>
      </c>
      <c r="F634" s="93" t="e">
        <f t="shared" si="287"/>
        <v>#DIV/0!</v>
      </c>
      <c r="G634" s="93" t="e">
        <f t="shared" si="287"/>
        <v>#DIV/0!</v>
      </c>
      <c r="H634" s="93" t="e">
        <f t="shared" si="287"/>
        <v>#DIV/0!</v>
      </c>
      <c r="I634" s="93" t="e">
        <f t="shared" si="287"/>
        <v>#DIV/0!</v>
      </c>
      <c r="J634" s="93">
        <f t="shared" si="287"/>
        <v>5.5691356429661534</v>
      </c>
      <c r="K634" s="93">
        <f t="shared" si="287"/>
        <v>50.71708026420783</v>
      </c>
      <c r="L634" s="93">
        <f t="shared" si="287"/>
        <v>118.28369528824858</v>
      </c>
      <c r="M634" s="93">
        <f t="shared" si="287"/>
        <v>162.75894443320428</v>
      </c>
      <c r="N634" s="161">
        <f t="shared" si="287"/>
        <v>223.33551617413309</v>
      </c>
      <c r="O634" s="31"/>
      <c r="P634" s="15" t="s">
        <v>1208</v>
      </c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</row>
    <row r="635" spans="1:71" ht="16.5" customHeight="1" x14ac:dyDescent="0.25">
      <c r="A635" s="11"/>
      <c r="B635" s="57"/>
      <c r="C635" s="93">
        <f t="shared" ref="C635:N635" si="288">365/(C461/((C384+B384)/2))</f>
        <v>1.6422519493993888</v>
      </c>
      <c r="D635" s="93">
        <f t="shared" si="288"/>
        <v>0.34081729252813919</v>
      </c>
      <c r="E635" s="93">
        <f t="shared" si="288"/>
        <v>0.28608675862348282</v>
      </c>
      <c r="F635" s="93">
        <f t="shared" si="288"/>
        <v>0.4339585456318592</v>
      </c>
      <c r="G635" s="93">
        <f t="shared" si="288"/>
        <v>10.640690567806608</v>
      </c>
      <c r="H635" s="93">
        <f t="shared" si="288"/>
        <v>22.416200170658133</v>
      </c>
      <c r="I635" s="93">
        <f t="shared" si="288"/>
        <v>25.02637296561878</v>
      </c>
      <c r="J635" s="93">
        <f t="shared" si="288"/>
        <v>22.477626516505907</v>
      </c>
      <c r="K635" s="93">
        <f t="shared" si="288"/>
        <v>24.274920190246451</v>
      </c>
      <c r="L635" s="93">
        <f t="shared" si="288"/>
        <v>33.52830078873091</v>
      </c>
      <c r="M635" s="93">
        <f t="shared" si="288"/>
        <v>38.480254827399627</v>
      </c>
      <c r="N635" s="161">
        <f t="shared" si="288"/>
        <v>35.081570844479216</v>
      </c>
      <c r="O635" s="31"/>
      <c r="P635" s="15" t="s">
        <v>1209</v>
      </c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</row>
    <row r="636" spans="1:71" ht="16.5" customHeight="1" x14ac:dyDescent="0.25">
      <c r="A636" s="11"/>
      <c r="B636" s="72"/>
      <c r="C636" s="162" t="e">
        <f t="shared" ref="C636:N636" si="289">C634+C633-C635</f>
        <v>#DIV/0!</v>
      </c>
      <c r="D636" s="162" t="e">
        <f t="shared" si="289"/>
        <v>#DIV/0!</v>
      </c>
      <c r="E636" s="162" t="e">
        <f t="shared" si="289"/>
        <v>#DIV/0!</v>
      </c>
      <c r="F636" s="162" t="e">
        <f t="shared" si="289"/>
        <v>#DIV/0!</v>
      </c>
      <c r="G636" s="162" t="e">
        <f t="shared" si="289"/>
        <v>#DIV/0!</v>
      </c>
      <c r="H636" s="162" t="e">
        <f t="shared" si="289"/>
        <v>#DIV/0!</v>
      </c>
      <c r="I636" s="162" t="e">
        <f t="shared" si="289"/>
        <v>#DIV/0!</v>
      </c>
      <c r="J636" s="162">
        <f t="shared" si="289"/>
        <v>-1.3764176349034933</v>
      </c>
      <c r="K636" s="162">
        <f t="shared" si="289"/>
        <v>41.724509503505715</v>
      </c>
      <c r="L636" s="162">
        <f t="shared" si="289"/>
        <v>98.686284086533874</v>
      </c>
      <c r="M636" s="162">
        <f t="shared" si="289"/>
        <v>137.37164956450712</v>
      </c>
      <c r="N636" s="163">
        <f t="shared" si="289"/>
        <v>226.13185855084393</v>
      </c>
      <c r="O636" s="31"/>
      <c r="P636" s="15" t="s">
        <v>1210</v>
      </c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</row>
    <row r="637" spans="1:71" ht="16.5" customHeight="1" x14ac:dyDescent="0.25">
      <c r="A637" s="11"/>
      <c r="B637" s="189" t="s">
        <v>1014</v>
      </c>
      <c r="C637" s="183"/>
      <c r="D637" s="183"/>
      <c r="E637" s="183"/>
      <c r="F637" s="183"/>
      <c r="G637" s="183"/>
      <c r="H637" s="183"/>
      <c r="I637" s="183"/>
      <c r="J637" s="183"/>
      <c r="K637" s="183"/>
      <c r="L637" s="183"/>
      <c r="M637" s="183"/>
      <c r="N637" s="184"/>
      <c r="O637" s="44"/>
      <c r="P637" s="45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</row>
    <row r="638" spans="1:71" ht="16.5" customHeight="1" x14ac:dyDescent="0.25">
      <c r="A638" s="11"/>
      <c r="B638" s="75"/>
      <c r="C638" s="76">
        <f t="shared" ref="C638:N638" si="290">+C626/C620/100</f>
        <v>6.6041549694454332E-2</v>
      </c>
      <c r="D638" s="75">
        <f t="shared" si="290"/>
        <v>-0.61270421424537913</v>
      </c>
      <c r="E638" s="76">
        <f t="shared" si="290"/>
        <v>0.43689925465574986</v>
      </c>
      <c r="F638" s="75">
        <f t="shared" si="290"/>
        <v>0.10366806897958238</v>
      </c>
      <c r="G638" s="76">
        <f t="shared" si="290"/>
        <v>19.223425107339967</v>
      </c>
      <c r="H638" s="75">
        <f t="shared" si="290"/>
        <v>1.7114420172895937</v>
      </c>
      <c r="I638" s="76">
        <f t="shared" si="290"/>
        <v>3.2378211643680266</v>
      </c>
      <c r="J638" s="75">
        <f t="shared" si="290"/>
        <v>1.5250860182386103</v>
      </c>
      <c r="K638" s="76">
        <f t="shared" si="290"/>
        <v>0.48759890720210064</v>
      </c>
      <c r="L638" s="75">
        <f t="shared" si="290"/>
        <v>-1.8074189359665587</v>
      </c>
      <c r="M638" s="76">
        <f t="shared" si="290"/>
        <v>5.1388618196824458</v>
      </c>
      <c r="N638" s="77">
        <f t="shared" si="290"/>
        <v>-1.3279084390170255</v>
      </c>
      <c r="O638" s="44"/>
      <c r="P638" s="45" t="s">
        <v>1015</v>
      </c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</row>
    <row r="639" spans="1:71" ht="16.5" customHeight="1" x14ac:dyDescent="0.25">
      <c r="A639" s="11"/>
      <c r="B639" s="78"/>
      <c r="C639" s="11"/>
      <c r="D639" s="78"/>
      <c r="E639" s="11"/>
      <c r="F639" s="78"/>
      <c r="G639" s="11"/>
      <c r="H639" s="78"/>
      <c r="I639" s="16"/>
      <c r="J639" s="79"/>
      <c r="K639" s="16"/>
      <c r="L639" s="79"/>
      <c r="M639" s="16"/>
      <c r="N639" s="80">
        <v>63.5</v>
      </c>
      <c r="O639" s="47"/>
      <c r="P639" s="48" t="s">
        <v>1016</v>
      </c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</row>
    <row r="640" spans="1:71" ht="16.5" customHeight="1" x14ac:dyDescent="0.25">
      <c r="A640" s="11"/>
      <c r="B640" s="81">
        <f t="shared" ref="B640:N640" si="291">($O625-B625)/$O625</f>
        <v>0.32311048862239172</v>
      </c>
      <c r="C640" s="82">
        <f t="shared" si="291"/>
        <v>0.47271484160673982</v>
      </c>
      <c r="D640" s="81">
        <f t="shared" si="291"/>
        <v>0.31404659362201504</v>
      </c>
      <c r="E640" s="82">
        <f t="shared" si="291"/>
        <v>0.12053489132710335</v>
      </c>
      <c r="F640" s="81">
        <f t="shared" si="291"/>
        <v>-0.20855394622497564</v>
      </c>
      <c r="G640" s="82">
        <f t="shared" si="291"/>
        <v>-0.33480832450091008</v>
      </c>
      <c r="H640" s="81">
        <f t="shared" si="291"/>
        <v>-0.16943084882464038</v>
      </c>
      <c r="I640" s="82">
        <f t="shared" si="291"/>
        <v>-3.7077932881042712E-2</v>
      </c>
      <c r="J640" s="81">
        <f t="shared" si="291"/>
        <v>-0.11538515711314508</v>
      </c>
      <c r="K640" s="82">
        <f t="shared" si="291"/>
        <v>-0.19145203507011338</v>
      </c>
      <c r="L640" s="81">
        <f t="shared" si="291"/>
        <v>-0.27222049423613381</v>
      </c>
      <c r="M640" s="82">
        <f t="shared" si="291"/>
        <v>-4.9286396260970845E-2</v>
      </c>
      <c r="N640" s="83">
        <f t="shared" si="291"/>
        <v>0.28571483703951162</v>
      </c>
      <c r="O640" s="22"/>
      <c r="P640" s="84" t="s">
        <v>737</v>
      </c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</row>
    <row r="641" spans="1:71" ht="16.5" customHeight="1" x14ac:dyDescent="0.25">
      <c r="A641" s="11"/>
      <c r="B641" s="81">
        <f t="shared" ref="B641:N641" si="292">($O626-B626)/$O626</f>
        <v>0.27730509335950165</v>
      </c>
      <c r="C641" s="82">
        <f t="shared" si="292"/>
        <v>0.67994068454362244</v>
      </c>
      <c r="D641" s="81">
        <f t="shared" si="292"/>
        <v>-0.81087595217911812</v>
      </c>
      <c r="E641" s="82">
        <f t="shared" si="292"/>
        <v>-0.37302212592183992</v>
      </c>
      <c r="F641" s="81">
        <f t="shared" si="292"/>
        <v>0.20314670676107224</v>
      </c>
      <c r="G641" s="82">
        <f t="shared" si="292"/>
        <v>-0.23524314286469708</v>
      </c>
      <c r="H641" s="81">
        <f t="shared" si="292"/>
        <v>-5.669725107096512E-2</v>
      </c>
      <c r="I641" s="82">
        <f t="shared" si="292"/>
        <v>2.6947985389072449E-2</v>
      </c>
      <c r="J641" s="81">
        <f t="shared" si="292"/>
        <v>-1.0639545621701578E-2</v>
      </c>
      <c r="K641" s="82">
        <f t="shared" si="292"/>
        <v>0.12647174552851304</v>
      </c>
      <c r="L641" s="81">
        <f t="shared" si="292"/>
        <v>-0.20000850853535021</v>
      </c>
      <c r="M641" s="82">
        <f t="shared" si="292"/>
        <v>-3.2022986306317378E-2</v>
      </c>
      <c r="N641" s="83">
        <f t="shared" si="292"/>
        <v>0.27376202928271065</v>
      </c>
      <c r="O641" s="22"/>
      <c r="P641" s="84" t="s">
        <v>1017</v>
      </c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</row>
    <row r="642" spans="1:71" ht="16.5" customHeight="1" x14ac:dyDescent="0.25">
      <c r="A642" s="11"/>
      <c r="B642" s="81">
        <f t="shared" ref="B642:N642" si="293">($O627-B627)/$O627</f>
        <v>0.22717152789109851</v>
      </c>
      <c r="C642" s="82">
        <f t="shared" si="293"/>
        <v>0.60052076899729845</v>
      </c>
      <c r="D642" s="81">
        <f t="shared" si="293"/>
        <v>8.3586454233624041E-2</v>
      </c>
      <c r="E642" s="82">
        <f t="shared" si="293"/>
        <v>-9.9688956553733235E-2</v>
      </c>
      <c r="F642" s="81">
        <f t="shared" si="293"/>
        <v>9.2965809560826076E-2</v>
      </c>
      <c r="G642" s="82">
        <f t="shared" si="293"/>
        <v>-0.24158877298321652</v>
      </c>
      <c r="H642" s="81">
        <f t="shared" si="293"/>
        <v>-8.0273997205743866E-2</v>
      </c>
      <c r="I642" s="82">
        <f t="shared" si="293"/>
        <v>-2.6425669512227093E-2</v>
      </c>
      <c r="J642" s="81">
        <f t="shared" si="293"/>
        <v>-4.1424909915440844E-2</v>
      </c>
      <c r="K642" s="82">
        <f t="shared" si="293"/>
        <v>9.866831364406763E-3</v>
      </c>
      <c r="L642" s="81">
        <f t="shared" si="293"/>
        <v>-0.29265645908471827</v>
      </c>
      <c r="M642" s="82">
        <f t="shared" si="293"/>
        <v>-7.1442664305161524E-2</v>
      </c>
      <c r="N642" s="83">
        <f t="shared" si="293"/>
        <v>0.1472543474255654</v>
      </c>
      <c r="O642" s="22"/>
      <c r="P642" s="84" t="s">
        <v>1018</v>
      </c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</row>
    <row r="643" spans="1:71" ht="16.5" customHeight="1" x14ac:dyDescent="0.25">
      <c r="A643" s="11"/>
      <c r="B643" s="81">
        <f t="shared" ref="B643:N643" si="294">($O628-B628)/$O628</f>
        <v>0.3917718822109445</v>
      </c>
      <c r="C643" s="82">
        <f t="shared" si="294"/>
        <v>0.52013183678266994</v>
      </c>
      <c r="D643" s="81">
        <f t="shared" si="294"/>
        <v>0.35632339262860269</v>
      </c>
      <c r="E643" s="82">
        <f t="shared" si="294"/>
        <v>0.21713351318117782</v>
      </c>
      <c r="F643" s="81">
        <f t="shared" si="294"/>
        <v>2.5928339953876348E-2</v>
      </c>
      <c r="G643" s="82">
        <f t="shared" si="294"/>
        <v>-0.29232083261737335</v>
      </c>
      <c r="H643" s="81">
        <f t="shared" si="294"/>
        <v>-0.14595701713255432</v>
      </c>
      <c r="I643" s="82">
        <f t="shared" si="294"/>
        <v>-4.5485346140308226E-2</v>
      </c>
      <c r="J643" s="81">
        <f t="shared" si="294"/>
        <v>-0.11928529186308949</v>
      </c>
      <c r="K643" s="82">
        <f t="shared" si="294"/>
        <v>-0.36316440479225465</v>
      </c>
      <c r="L643" s="81">
        <f t="shared" si="294"/>
        <v>-0.314946614114749</v>
      </c>
      <c r="M643" s="82">
        <f t="shared" si="294"/>
        <v>-9.836643027385622E-2</v>
      </c>
      <c r="N643" s="83">
        <f t="shared" si="294"/>
        <v>2.5204404167327932E-2</v>
      </c>
      <c r="O643" s="22"/>
      <c r="P643" s="84" t="s">
        <v>1019</v>
      </c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</row>
    <row r="644" spans="1:71" ht="16.5" customHeight="1" x14ac:dyDescent="0.25">
      <c r="A644" s="11"/>
      <c r="B644" s="78"/>
      <c r="C644" s="11"/>
      <c r="D644" s="78"/>
      <c r="E644" s="11"/>
      <c r="F644" s="78"/>
      <c r="G644" s="11"/>
      <c r="H644" s="78"/>
      <c r="I644" s="54"/>
      <c r="J644" s="53"/>
      <c r="K644" s="54"/>
      <c r="L644" s="53"/>
      <c r="M644" s="54"/>
      <c r="N644" s="55">
        <f>N639/N631-1</f>
        <v>0.48538011695906436</v>
      </c>
      <c r="O644" s="44"/>
      <c r="P644" s="56" t="s">
        <v>1020</v>
      </c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</row>
    <row r="645" spans="1:71" ht="16.5" customHeight="1" x14ac:dyDescent="0.25">
      <c r="A645" s="11"/>
      <c r="B645" s="85">
        <f t="shared" ref="B645:N645" si="295">AVERAGE(B640:B644)</f>
        <v>0.30483974802098412</v>
      </c>
      <c r="C645" s="86">
        <f t="shared" si="295"/>
        <v>0.56832703298258269</v>
      </c>
      <c r="D645" s="85">
        <f t="shared" si="295"/>
        <v>-1.4229877923719089E-2</v>
      </c>
      <c r="E645" s="86">
        <f t="shared" si="295"/>
        <v>-3.3760669491822985E-2</v>
      </c>
      <c r="F645" s="85">
        <f t="shared" si="295"/>
        <v>2.8371727512699757E-2</v>
      </c>
      <c r="G645" s="86">
        <f t="shared" si="295"/>
        <v>-0.27599026824154926</v>
      </c>
      <c r="H645" s="85">
        <f t="shared" si="295"/>
        <v>-0.11308977855847592</v>
      </c>
      <c r="I645" s="86">
        <f t="shared" si="295"/>
        <v>-2.0510240786126396E-2</v>
      </c>
      <c r="J645" s="87">
        <f t="shared" si="295"/>
        <v>-7.1683726128344241E-2</v>
      </c>
      <c r="K645" s="88">
        <f t="shared" si="295"/>
        <v>-0.10456946574236206</v>
      </c>
      <c r="L645" s="87">
        <f t="shared" si="295"/>
        <v>-0.26995801899273786</v>
      </c>
      <c r="M645" s="88">
        <f t="shared" si="295"/>
        <v>-6.2779619286576493E-2</v>
      </c>
      <c r="N645" s="89">
        <f t="shared" si="295"/>
        <v>0.24346314697483598</v>
      </c>
      <c r="O645" s="22"/>
      <c r="P645" s="84" t="s">
        <v>1021</v>
      </c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</row>
    <row r="646" spans="1:71" ht="16.5" customHeight="1" x14ac:dyDescent="0.25">
      <c r="A646" s="11"/>
      <c r="B646" s="190" t="s">
        <v>1022</v>
      </c>
      <c r="C646" s="18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4"/>
      <c r="O646" s="44"/>
      <c r="P646" s="45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</row>
    <row r="647" spans="1:71" ht="16.5" customHeight="1" x14ac:dyDescent="0.25">
      <c r="A647" s="15"/>
      <c r="B647" s="90"/>
      <c r="C647" s="91">
        <f t="shared" ref="C647:N647" si="296">+B$621+B647</f>
        <v>0.16500000000000001</v>
      </c>
      <c r="D647" s="91">
        <f t="shared" si="296"/>
        <v>0.45499999999999996</v>
      </c>
      <c r="E647" s="91">
        <f t="shared" si="296"/>
        <v>0.57999999999999996</v>
      </c>
      <c r="F647" s="91">
        <f t="shared" si="296"/>
        <v>0.7649999999999999</v>
      </c>
      <c r="G647" s="91">
        <f t="shared" si="296"/>
        <v>1.2399999999999998</v>
      </c>
      <c r="H647" s="91">
        <f t="shared" si="296"/>
        <v>1.7899999999999998</v>
      </c>
      <c r="I647" s="91">
        <f t="shared" si="296"/>
        <v>2.44</v>
      </c>
      <c r="J647" s="91">
        <f t="shared" si="296"/>
        <v>3.1399999999999997</v>
      </c>
      <c r="K647" s="91">
        <f t="shared" si="296"/>
        <v>3.9699999999999998</v>
      </c>
      <c r="L647" s="91">
        <f t="shared" si="296"/>
        <v>5.3699999999999992</v>
      </c>
      <c r="M647" s="91">
        <f t="shared" si="296"/>
        <v>6.4699999999999989</v>
      </c>
      <c r="N647" s="92">
        <f t="shared" si="296"/>
        <v>7.2699999999999987</v>
      </c>
      <c r="O647" s="22"/>
      <c r="P647" s="61" t="s">
        <v>1023</v>
      </c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</row>
    <row r="648" spans="1:71" ht="16.5" customHeight="1" x14ac:dyDescent="0.25">
      <c r="A648" s="15"/>
      <c r="B648" s="102">
        <f t="shared" ref="B648:N648" si="297">+B$631+B647</f>
        <v>9.19</v>
      </c>
      <c r="C648" s="58">
        <f t="shared" si="297"/>
        <v>9.3849999999999998</v>
      </c>
      <c r="D648" s="58">
        <f t="shared" si="297"/>
        <v>12.365</v>
      </c>
      <c r="E648" s="58">
        <f t="shared" si="297"/>
        <v>17.02</v>
      </c>
      <c r="F648" s="58">
        <f t="shared" si="297"/>
        <v>29.455000000000002</v>
      </c>
      <c r="G648" s="58">
        <f t="shared" si="297"/>
        <v>46.46</v>
      </c>
      <c r="H648" s="58">
        <f t="shared" si="297"/>
        <v>46.71</v>
      </c>
      <c r="I648" s="58">
        <f t="shared" si="297"/>
        <v>47.05</v>
      </c>
      <c r="J648" s="58">
        <f t="shared" si="297"/>
        <v>57.49</v>
      </c>
      <c r="K648" s="58">
        <f t="shared" si="297"/>
        <v>72.92</v>
      </c>
      <c r="L648" s="58">
        <f t="shared" si="297"/>
        <v>83.67</v>
      </c>
      <c r="M648" s="58">
        <f t="shared" si="297"/>
        <v>77.34</v>
      </c>
      <c r="N648" s="93">
        <f t="shared" si="297"/>
        <v>50.019999999999996</v>
      </c>
      <c r="O648" s="22"/>
      <c r="P648" s="61" t="s">
        <v>1024</v>
      </c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</row>
    <row r="649" spans="1:71" ht="16.5" customHeight="1" x14ac:dyDescent="0.25">
      <c r="A649" s="15"/>
      <c r="B649" s="94"/>
      <c r="C649" s="15"/>
      <c r="D649" s="15"/>
      <c r="E649" s="15"/>
      <c r="F649" s="15"/>
      <c r="G649" s="15"/>
      <c r="H649" s="15"/>
      <c r="I649" s="95"/>
      <c r="J649" s="95"/>
      <c r="K649" s="95"/>
      <c r="L649" s="95"/>
      <c r="M649" s="95"/>
      <c r="N649" s="103">
        <f>+N648/B648-1</f>
        <v>4.4428726877040257</v>
      </c>
      <c r="O649" s="22"/>
      <c r="P649" s="97" t="s">
        <v>1025</v>
      </c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</row>
    <row r="650" spans="1:71" ht="16.5" customHeight="1" x14ac:dyDescent="0.25">
      <c r="A650" s="33"/>
      <c r="B650" s="98"/>
      <c r="C650" s="99">
        <f t="shared" ref="C650:N650" si="298">RATE(C$324-$B$324,,-$B648,C648)</f>
        <v>2.1218715995647439E-2</v>
      </c>
      <c r="D650" s="99">
        <f t="shared" si="298"/>
        <v>0.15995009460831991</v>
      </c>
      <c r="E650" s="99">
        <f t="shared" si="298"/>
        <v>0.22804613175132651</v>
      </c>
      <c r="F650" s="99">
        <f t="shared" si="298"/>
        <v>0.33801468188159994</v>
      </c>
      <c r="G650" s="99">
        <f t="shared" si="298"/>
        <v>0.38277888360164558</v>
      </c>
      <c r="H650" s="99">
        <f t="shared" si="298"/>
        <v>0.31124061450090906</v>
      </c>
      <c r="I650" s="99">
        <f t="shared" si="298"/>
        <v>0.26275933592521622</v>
      </c>
      <c r="J650" s="99">
        <f t="shared" si="298"/>
        <v>0.25757703984879138</v>
      </c>
      <c r="K650" s="99">
        <f t="shared" si="298"/>
        <v>0.25877440991465073</v>
      </c>
      <c r="L650" s="99">
        <f t="shared" si="298"/>
        <v>0.24716933999753862</v>
      </c>
      <c r="M650" s="99">
        <f t="shared" si="298"/>
        <v>0.21366539386580596</v>
      </c>
      <c r="N650" s="100">
        <f t="shared" si="298"/>
        <v>0.15164602960491436</v>
      </c>
      <c r="O650" s="33"/>
      <c r="P650" s="101" t="s">
        <v>1026</v>
      </c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</row>
    <row r="651" spans="1:71" ht="16.5" customHeight="1" x14ac:dyDescent="0.25">
      <c r="A651" s="15"/>
      <c r="B651" s="90"/>
      <c r="C651" s="91"/>
      <c r="D651" s="91">
        <f t="shared" ref="D651:N651" si="299">+C$621+C651</f>
        <v>0.28999999999999998</v>
      </c>
      <c r="E651" s="91">
        <f t="shared" si="299"/>
        <v>0.41499999999999998</v>
      </c>
      <c r="F651" s="91">
        <f t="shared" si="299"/>
        <v>0.6</v>
      </c>
      <c r="G651" s="91">
        <f t="shared" si="299"/>
        <v>1.075</v>
      </c>
      <c r="H651" s="91">
        <f t="shared" si="299"/>
        <v>1.625</v>
      </c>
      <c r="I651" s="91">
        <f t="shared" si="299"/>
        <v>2.2749999999999999</v>
      </c>
      <c r="J651" s="91">
        <f t="shared" si="299"/>
        <v>2.9749999999999996</v>
      </c>
      <c r="K651" s="91">
        <f t="shared" si="299"/>
        <v>3.8049999999999997</v>
      </c>
      <c r="L651" s="91">
        <f t="shared" si="299"/>
        <v>5.2050000000000001</v>
      </c>
      <c r="M651" s="91">
        <f t="shared" si="299"/>
        <v>6.3049999999999997</v>
      </c>
      <c r="N651" s="92">
        <f t="shared" si="299"/>
        <v>7.1049999999999995</v>
      </c>
      <c r="O651" s="22"/>
      <c r="P651" s="61" t="s">
        <v>1023</v>
      </c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</row>
    <row r="652" spans="1:71" ht="16.5" customHeight="1" x14ac:dyDescent="0.25">
      <c r="A652" s="15"/>
      <c r="B652" s="102"/>
      <c r="C652" s="58">
        <f t="shared" ref="C652:N652" si="300">+C$631+C651</f>
        <v>9.2200000000000006</v>
      </c>
      <c r="D652" s="58">
        <f t="shared" si="300"/>
        <v>12.2</v>
      </c>
      <c r="E652" s="58">
        <f t="shared" si="300"/>
        <v>16.855</v>
      </c>
      <c r="F652" s="58">
        <f t="shared" si="300"/>
        <v>29.290000000000003</v>
      </c>
      <c r="G652" s="58">
        <f t="shared" si="300"/>
        <v>46.295000000000002</v>
      </c>
      <c r="H652" s="58">
        <f t="shared" si="300"/>
        <v>46.545000000000002</v>
      </c>
      <c r="I652" s="58">
        <f t="shared" si="300"/>
        <v>46.884999999999998</v>
      </c>
      <c r="J652" s="58">
        <f t="shared" si="300"/>
        <v>57.325000000000003</v>
      </c>
      <c r="K652" s="58">
        <f t="shared" si="300"/>
        <v>72.754999999999995</v>
      </c>
      <c r="L652" s="58">
        <f t="shared" si="300"/>
        <v>83.504999999999995</v>
      </c>
      <c r="M652" s="58">
        <f t="shared" si="300"/>
        <v>77.175000000000011</v>
      </c>
      <c r="N652" s="93">
        <f t="shared" si="300"/>
        <v>49.854999999999997</v>
      </c>
      <c r="O652" s="22"/>
      <c r="P652" s="61" t="s">
        <v>1024</v>
      </c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</row>
    <row r="653" spans="1:71" ht="16.5" customHeight="1" x14ac:dyDescent="0.25">
      <c r="A653" s="15"/>
      <c r="B653" s="94"/>
      <c r="C653" s="15"/>
      <c r="D653" s="15"/>
      <c r="E653" s="15"/>
      <c r="F653" s="15"/>
      <c r="G653" s="15"/>
      <c r="H653" s="15"/>
      <c r="I653" s="95"/>
      <c r="J653" s="95"/>
      <c r="K653" s="95"/>
      <c r="L653" s="95"/>
      <c r="M653" s="95"/>
      <c r="N653" s="103">
        <f>+N652/C652-1</f>
        <v>4.4072668112798254</v>
      </c>
      <c r="O653" s="22"/>
      <c r="P653" s="97" t="s">
        <v>1025</v>
      </c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</row>
    <row r="654" spans="1:71" ht="16.5" customHeight="1" x14ac:dyDescent="0.25">
      <c r="A654" s="33"/>
      <c r="B654" s="98"/>
      <c r="C654" s="99"/>
      <c r="D654" s="99">
        <f t="shared" ref="D654:N654" si="301">RATE(D$324-$C$324,,-$C652,D652)</f>
        <v>0.32321041214750534</v>
      </c>
      <c r="E654" s="99">
        <f t="shared" si="301"/>
        <v>0.35206919434235634</v>
      </c>
      <c r="F654" s="99">
        <f t="shared" si="301"/>
        <v>0.47004112181577107</v>
      </c>
      <c r="G654" s="99">
        <f t="shared" si="301"/>
        <v>0.49692758609112642</v>
      </c>
      <c r="H654" s="99">
        <f t="shared" si="301"/>
        <v>0.38238312201141544</v>
      </c>
      <c r="I654" s="99">
        <f t="shared" si="301"/>
        <v>0.3113456095561305</v>
      </c>
      <c r="J654" s="99">
        <f t="shared" si="301"/>
        <v>0.29829476535527016</v>
      </c>
      <c r="K654" s="99">
        <f t="shared" si="301"/>
        <v>0.29461755126709072</v>
      </c>
      <c r="L654" s="99">
        <f t="shared" si="301"/>
        <v>0.2774128611304702</v>
      </c>
      <c r="M654" s="99">
        <f t="shared" si="301"/>
        <v>0.23672907703370991</v>
      </c>
      <c r="N654" s="100">
        <f t="shared" si="301"/>
        <v>0.16582763420899191</v>
      </c>
      <c r="O654" s="33"/>
      <c r="P654" s="101" t="s">
        <v>1026</v>
      </c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</row>
    <row r="655" spans="1:71" ht="16.5" customHeight="1" x14ac:dyDescent="0.25">
      <c r="A655" s="15"/>
      <c r="B655" s="90"/>
      <c r="C655" s="91"/>
      <c r="D655" s="91"/>
      <c r="E655" s="91">
        <f t="shared" ref="E655:N655" si="302">+D$621+D655</f>
        <v>0.125</v>
      </c>
      <c r="F655" s="91">
        <f t="shared" si="302"/>
        <v>0.31</v>
      </c>
      <c r="G655" s="91">
        <f t="shared" si="302"/>
        <v>0.78499999999999992</v>
      </c>
      <c r="H655" s="91">
        <f t="shared" si="302"/>
        <v>1.335</v>
      </c>
      <c r="I655" s="91">
        <f t="shared" si="302"/>
        <v>1.9849999999999999</v>
      </c>
      <c r="J655" s="91">
        <f t="shared" si="302"/>
        <v>2.6849999999999996</v>
      </c>
      <c r="K655" s="91">
        <f t="shared" si="302"/>
        <v>3.5149999999999997</v>
      </c>
      <c r="L655" s="91">
        <f t="shared" si="302"/>
        <v>4.9149999999999991</v>
      </c>
      <c r="M655" s="91">
        <f t="shared" si="302"/>
        <v>6.0149999999999988</v>
      </c>
      <c r="N655" s="92">
        <f t="shared" si="302"/>
        <v>6.8149999999999986</v>
      </c>
      <c r="O655" s="22"/>
      <c r="P655" s="61" t="s">
        <v>1023</v>
      </c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</row>
    <row r="656" spans="1:71" ht="16.5" customHeight="1" x14ac:dyDescent="0.25">
      <c r="A656" s="15"/>
      <c r="B656" s="102"/>
      <c r="C656" s="58"/>
      <c r="D656" s="58">
        <f t="shared" ref="D656:N656" si="303">+D$631+D655</f>
        <v>11.91</v>
      </c>
      <c r="E656" s="58">
        <f t="shared" si="303"/>
        <v>16.565000000000001</v>
      </c>
      <c r="F656" s="58">
        <f t="shared" si="303"/>
        <v>29</v>
      </c>
      <c r="G656" s="58">
        <f t="shared" si="303"/>
        <v>46.004999999999995</v>
      </c>
      <c r="H656" s="58">
        <f t="shared" si="303"/>
        <v>46.255000000000003</v>
      </c>
      <c r="I656" s="58">
        <f t="shared" si="303"/>
        <v>46.594999999999999</v>
      </c>
      <c r="J656" s="58">
        <f t="shared" si="303"/>
        <v>57.035000000000004</v>
      </c>
      <c r="K656" s="58">
        <f t="shared" si="303"/>
        <v>72.465000000000003</v>
      </c>
      <c r="L656" s="58">
        <f t="shared" si="303"/>
        <v>83.215000000000003</v>
      </c>
      <c r="M656" s="58">
        <f t="shared" si="303"/>
        <v>76.885000000000005</v>
      </c>
      <c r="N656" s="93">
        <f t="shared" si="303"/>
        <v>49.564999999999998</v>
      </c>
      <c r="O656" s="22"/>
      <c r="P656" s="61" t="s">
        <v>1024</v>
      </c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</row>
    <row r="657" spans="1:71" ht="16.5" customHeight="1" x14ac:dyDescent="0.25">
      <c r="A657" s="15"/>
      <c r="B657" s="94"/>
      <c r="C657" s="15"/>
      <c r="D657" s="15"/>
      <c r="E657" s="15"/>
      <c r="F657" s="15"/>
      <c r="G657" s="15"/>
      <c r="H657" s="15"/>
      <c r="I657" s="95"/>
      <c r="J657" s="95"/>
      <c r="K657" s="95"/>
      <c r="L657" s="95"/>
      <c r="M657" s="95"/>
      <c r="N657" s="103">
        <f>+N656/D656-1</f>
        <v>3.1616288832913515</v>
      </c>
      <c r="O657" s="22"/>
      <c r="P657" s="97" t="s">
        <v>1025</v>
      </c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</row>
    <row r="658" spans="1:71" ht="16.5" customHeight="1" x14ac:dyDescent="0.25">
      <c r="A658" s="33"/>
      <c r="B658" s="98"/>
      <c r="C658" s="99"/>
      <c r="D658" s="99"/>
      <c r="E658" s="99">
        <f t="shared" ref="E658:N658" si="304">RATE(E$324-$D$324,,-$D656,E656)</f>
        <v>0.39084802686817793</v>
      </c>
      <c r="F658" s="99">
        <f t="shared" si="304"/>
        <v>0.56042578529136777</v>
      </c>
      <c r="G658" s="99">
        <f t="shared" si="304"/>
        <v>0.56902943556046115</v>
      </c>
      <c r="H658" s="99">
        <f t="shared" si="304"/>
        <v>0.40382098752818185</v>
      </c>
      <c r="I658" s="99">
        <f t="shared" si="304"/>
        <v>0.31366766719410771</v>
      </c>
      <c r="J658" s="99">
        <f t="shared" si="304"/>
        <v>0.29828970729413595</v>
      </c>
      <c r="K658" s="99">
        <f t="shared" si="304"/>
        <v>0.29428802667902121</v>
      </c>
      <c r="L658" s="99">
        <f t="shared" si="304"/>
        <v>0.27507647165946031</v>
      </c>
      <c r="M658" s="99">
        <f t="shared" si="304"/>
        <v>0.23024669319153307</v>
      </c>
      <c r="N658" s="100">
        <f t="shared" si="304"/>
        <v>0.15325762549407709</v>
      </c>
      <c r="O658" s="33"/>
      <c r="P658" s="101" t="s">
        <v>1026</v>
      </c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</row>
    <row r="659" spans="1:71" ht="16.5" customHeight="1" x14ac:dyDescent="0.25">
      <c r="A659" s="15"/>
      <c r="B659" s="90"/>
      <c r="C659" s="91"/>
      <c r="D659" s="91"/>
      <c r="E659" s="91"/>
      <c r="F659" s="91">
        <f t="shared" ref="F659:N659" si="305">+E$621+E659</f>
        <v>0.185</v>
      </c>
      <c r="G659" s="91">
        <f t="shared" si="305"/>
        <v>0.65999999999999992</v>
      </c>
      <c r="H659" s="91">
        <f t="shared" si="305"/>
        <v>1.21</v>
      </c>
      <c r="I659" s="91">
        <f t="shared" si="305"/>
        <v>1.8599999999999999</v>
      </c>
      <c r="J659" s="91">
        <f t="shared" si="305"/>
        <v>2.5599999999999996</v>
      </c>
      <c r="K659" s="91">
        <f t="shared" si="305"/>
        <v>3.3899999999999997</v>
      </c>
      <c r="L659" s="91">
        <f t="shared" si="305"/>
        <v>4.7899999999999991</v>
      </c>
      <c r="M659" s="91">
        <f t="shared" si="305"/>
        <v>5.8899999999999988</v>
      </c>
      <c r="N659" s="92">
        <f t="shared" si="305"/>
        <v>6.6899999999999986</v>
      </c>
      <c r="O659" s="22"/>
      <c r="P659" s="61" t="s">
        <v>1023</v>
      </c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</row>
    <row r="660" spans="1:71" ht="16.5" customHeight="1" x14ac:dyDescent="0.25">
      <c r="A660" s="15"/>
      <c r="B660" s="102"/>
      <c r="C660" s="58"/>
      <c r="D660" s="58"/>
      <c r="E660" s="58">
        <f t="shared" ref="E660:N660" si="306">+E$631+E659</f>
        <v>16.440000000000001</v>
      </c>
      <c r="F660" s="58">
        <f t="shared" si="306"/>
        <v>28.875</v>
      </c>
      <c r="G660" s="58">
        <f t="shared" si="306"/>
        <v>45.879999999999995</v>
      </c>
      <c r="H660" s="58">
        <f t="shared" si="306"/>
        <v>46.13</v>
      </c>
      <c r="I660" s="58">
        <f t="shared" si="306"/>
        <v>46.47</v>
      </c>
      <c r="J660" s="58">
        <f t="shared" si="306"/>
        <v>56.910000000000004</v>
      </c>
      <c r="K660" s="58">
        <f t="shared" si="306"/>
        <v>72.34</v>
      </c>
      <c r="L660" s="58">
        <f t="shared" si="306"/>
        <v>83.09</v>
      </c>
      <c r="M660" s="58">
        <f t="shared" si="306"/>
        <v>76.760000000000005</v>
      </c>
      <c r="N660" s="93">
        <f t="shared" si="306"/>
        <v>49.44</v>
      </c>
      <c r="O660" s="22"/>
      <c r="P660" s="61" t="s">
        <v>1024</v>
      </c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</row>
    <row r="661" spans="1:71" ht="16.5" customHeight="1" x14ac:dyDescent="0.25">
      <c r="A661" s="15"/>
      <c r="B661" s="94"/>
      <c r="C661" s="15"/>
      <c r="D661" s="15"/>
      <c r="E661" s="15"/>
      <c r="F661" s="15"/>
      <c r="G661" s="15"/>
      <c r="H661" s="15"/>
      <c r="I661" s="95"/>
      <c r="J661" s="95"/>
      <c r="K661" s="95"/>
      <c r="L661" s="95"/>
      <c r="M661" s="95"/>
      <c r="N661" s="103">
        <f>+N660/E660-1</f>
        <v>2.0072992700729921</v>
      </c>
      <c r="O661" s="22"/>
      <c r="P661" s="97" t="s">
        <v>1025</v>
      </c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</row>
    <row r="662" spans="1:71" ht="16.5" customHeight="1" x14ac:dyDescent="0.25">
      <c r="A662" s="33"/>
      <c r="B662" s="98"/>
      <c r="C662" s="99"/>
      <c r="D662" s="99"/>
      <c r="E662" s="99"/>
      <c r="F662" s="99">
        <f t="shared" ref="F662:N662" si="307">RATE(F$324-$E$324,,-$E660,F660)</f>
        <v>0.75638686131386845</v>
      </c>
      <c r="G662" s="99">
        <f t="shared" si="307"/>
        <v>0.67055507479026211</v>
      </c>
      <c r="H662" s="99">
        <f t="shared" si="307"/>
        <v>0.41045926232081814</v>
      </c>
      <c r="I662" s="99">
        <f t="shared" si="307"/>
        <v>0.29663492388325891</v>
      </c>
      <c r="J662" s="99">
        <f t="shared" si="307"/>
        <v>0.28190946591969923</v>
      </c>
      <c r="K662" s="99">
        <f t="shared" si="307"/>
        <v>0.28010653655217449</v>
      </c>
      <c r="L662" s="99">
        <f t="shared" si="307"/>
        <v>0.26043656144730543</v>
      </c>
      <c r="M662" s="99">
        <f t="shared" si="307"/>
        <v>0.21242293759732878</v>
      </c>
      <c r="N662" s="100">
        <f t="shared" si="307"/>
        <v>0.13013607638952182</v>
      </c>
      <c r="O662" s="33"/>
      <c r="P662" s="101" t="s">
        <v>1026</v>
      </c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</row>
    <row r="663" spans="1:71" ht="16.5" customHeight="1" x14ac:dyDescent="0.25">
      <c r="A663" s="15"/>
      <c r="B663" s="90"/>
      <c r="C663" s="91"/>
      <c r="D663" s="91"/>
      <c r="E663" s="91"/>
      <c r="F663" s="91"/>
      <c r="G663" s="91">
        <f t="shared" ref="G663:N663" si="308">+F$621+F663</f>
        <v>0.47499999999999998</v>
      </c>
      <c r="H663" s="91">
        <f t="shared" si="308"/>
        <v>1.0249999999999999</v>
      </c>
      <c r="I663" s="91">
        <f t="shared" si="308"/>
        <v>1.6749999999999998</v>
      </c>
      <c r="J663" s="91">
        <f t="shared" si="308"/>
        <v>2.375</v>
      </c>
      <c r="K663" s="91">
        <f t="shared" si="308"/>
        <v>3.2050000000000001</v>
      </c>
      <c r="L663" s="91">
        <f t="shared" si="308"/>
        <v>4.6050000000000004</v>
      </c>
      <c r="M663" s="91">
        <f t="shared" si="308"/>
        <v>5.7050000000000001</v>
      </c>
      <c r="N663" s="92">
        <f t="shared" si="308"/>
        <v>6.5049999999999999</v>
      </c>
      <c r="O663" s="22"/>
      <c r="P663" s="61" t="s">
        <v>1023</v>
      </c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</row>
    <row r="664" spans="1:71" ht="16.5" customHeight="1" x14ac:dyDescent="0.25">
      <c r="A664" s="15"/>
      <c r="B664" s="102"/>
      <c r="C664" s="58"/>
      <c r="D664" s="58"/>
      <c r="E664" s="58"/>
      <c r="F664" s="58">
        <f t="shared" ref="F664:N664" si="309">+F$631+F663</f>
        <v>28.69</v>
      </c>
      <c r="G664" s="58">
        <f t="shared" si="309"/>
        <v>45.695</v>
      </c>
      <c r="H664" s="58">
        <f t="shared" si="309"/>
        <v>45.945</v>
      </c>
      <c r="I664" s="58">
        <f t="shared" si="309"/>
        <v>46.284999999999997</v>
      </c>
      <c r="J664" s="58">
        <f t="shared" si="309"/>
        <v>56.725000000000001</v>
      </c>
      <c r="K664" s="58">
        <f t="shared" si="309"/>
        <v>72.155000000000001</v>
      </c>
      <c r="L664" s="58">
        <f t="shared" si="309"/>
        <v>82.905000000000001</v>
      </c>
      <c r="M664" s="58">
        <f t="shared" si="309"/>
        <v>76.575000000000003</v>
      </c>
      <c r="N664" s="93">
        <f t="shared" si="309"/>
        <v>49.255000000000003</v>
      </c>
      <c r="O664" s="22"/>
      <c r="P664" s="61" t="s">
        <v>1024</v>
      </c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</row>
    <row r="665" spans="1:71" ht="16.5" customHeight="1" x14ac:dyDescent="0.25">
      <c r="A665" s="15"/>
      <c r="B665" s="94"/>
      <c r="C665" s="15"/>
      <c r="D665" s="15"/>
      <c r="E665" s="15"/>
      <c r="F665" s="15"/>
      <c r="G665" s="15"/>
      <c r="H665" s="15"/>
      <c r="I665" s="95"/>
      <c r="J665" s="95"/>
      <c r="K665" s="95"/>
      <c r="L665" s="95"/>
      <c r="M665" s="95"/>
      <c r="N665" s="103">
        <f>+N664/F664-1</f>
        <v>0.71680027884280229</v>
      </c>
      <c r="O665" s="22"/>
      <c r="P665" s="97" t="s">
        <v>1025</v>
      </c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</row>
    <row r="666" spans="1:71" ht="16.5" customHeight="1" x14ac:dyDescent="0.25">
      <c r="A666" s="33"/>
      <c r="B666" s="98"/>
      <c r="C666" s="99"/>
      <c r="D666" s="99"/>
      <c r="E666" s="99"/>
      <c r="F666" s="99"/>
      <c r="G666" s="99">
        <f t="shared" ref="G666:N666" si="310">RATE(G$324-$F$324,,-$F664,G664)</f>
        <v>0.59271523178807917</v>
      </c>
      <c r="H666" s="99">
        <f t="shared" si="310"/>
        <v>0.26547582725318786</v>
      </c>
      <c r="I666" s="99">
        <f t="shared" si="310"/>
        <v>0.17283406958235911</v>
      </c>
      <c r="J666" s="99">
        <f t="shared" si="310"/>
        <v>0.18579875239268456</v>
      </c>
      <c r="K666" s="99">
        <f t="shared" si="310"/>
        <v>0.20256116982212896</v>
      </c>
      <c r="L666" s="99">
        <f t="shared" si="310"/>
        <v>0.19346135970631442</v>
      </c>
      <c r="M666" s="99">
        <f t="shared" si="310"/>
        <v>0.15055680475142766</v>
      </c>
      <c r="N666" s="100">
        <f t="shared" si="310"/>
        <v>6.989207822427404E-2</v>
      </c>
      <c r="O666" s="33"/>
      <c r="P666" s="101" t="s">
        <v>1026</v>
      </c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</row>
    <row r="667" spans="1:71" ht="16.5" customHeight="1" x14ac:dyDescent="0.25">
      <c r="A667" s="15"/>
      <c r="B667" s="90"/>
      <c r="C667" s="91"/>
      <c r="D667" s="91"/>
      <c r="E667" s="91"/>
      <c r="F667" s="91"/>
      <c r="G667" s="91"/>
      <c r="H667" s="91">
        <f t="shared" ref="H667:N667" si="311">+G$621+G667</f>
        <v>0.55000000000000004</v>
      </c>
      <c r="I667" s="91">
        <f t="shared" si="311"/>
        <v>1.2000000000000002</v>
      </c>
      <c r="J667" s="91">
        <f t="shared" si="311"/>
        <v>1.9000000000000001</v>
      </c>
      <c r="K667" s="91">
        <f t="shared" si="311"/>
        <v>2.73</v>
      </c>
      <c r="L667" s="91">
        <f t="shared" si="311"/>
        <v>4.13</v>
      </c>
      <c r="M667" s="91">
        <f t="shared" si="311"/>
        <v>5.23</v>
      </c>
      <c r="N667" s="92">
        <f t="shared" si="311"/>
        <v>6.03</v>
      </c>
      <c r="O667" s="22"/>
      <c r="P667" s="61" t="s">
        <v>1023</v>
      </c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</row>
    <row r="668" spans="1:71" ht="16.5" customHeight="1" x14ac:dyDescent="0.25">
      <c r="A668" s="15"/>
      <c r="B668" s="102"/>
      <c r="C668" s="58"/>
      <c r="D668" s="58"/>
      <c r="E668" s="58"/>
      <c r="F668" s="58"/>
      <c r="G668" s="58">
        <f t="shared" ref="G668:N668" si="312">+G$631+G667</f>
        <v>45.22</v>
      </c>
      <c r="H668" s="58">
        <f t="shared" si="312"/>
        <v>45.47</v>
      </c>
      <c r="I668" s="58">
        <f t="shared" si="312"/>
        <v>45.81</v>
      </c>
      <c r="J668" s="58">
        <f t="shared" si="312"/>
        <v>56.25</v>
      </c>
      <c r="K668" s="58">
        <f t="shared" si="312"/>
        <v>71.680000000000007</v>
      </c>
      <c r="L668" s="58">
        <f t="shared" si="312"/>
        <v>82.429999999999993</v>
      </c>
      <c r="M668" s="58">
        <f t="shared" si="312"/>
        <v>76.100000000000009</v>
      </c>
      <c r="N668" s="93">
        <f t="shared" si="312"/>
        <v>48.78</v>
      </c>
      <c r="O668" s="22"/>
      <c r="P668" s="61" t="s">
        <v>1024</v>
      </c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</row>
    <row r="669" spans="1:71" ht="16.5" customHeight="1" x14ac:dyDescent="0.25">
      <c r="A669" s="15"/>
      <c r="B669" s="94"/>
      <c r="C669" s="15"/>
      <c r="D669" s="15"/>
      <c r="E669" s="15"/>
      <c r="F669" s="15"/>
      <c r="G669" s="15"/>
      <c r="H669" s="15"/>
      <c r="I669" s="95"/>
      <c r="J669" s="95"/>
      <c r="K669" s="95"/>
      <c r="L669" s="95"/>
      <c r="M669" s="95"/>
      <c r="N669" s="103">
        <f>+N668/G668-1</f>
        <v>7.8726227333038468E-2</v>
      </c>
      <c r="O669" s="22"/>
      <c r="P669" s="97" t="s">
        <v>1025</v>
      </c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</row>
    <row r="670" spans="1:71" ht="16.5" customHeight="1" x14ac:dyDescent="0.25">
      <c r="A670" s="33"/>
      <c r="B670" s="98"/>
      <c r="C670" s="99"/>
      <c r="D670" s="99"/>
      <c r="E670" s="99"/>
      <c r="F670" s="99"/>
      <c r="G670" s="99"/>
      <c r="H670" s="99">
        <f t="shared" ref="H670:N670" si="313">RATE(H$324-$G$324,,-$G668,H668)</f>
        <v>5.5285272003537762E-3</v>
      </c>
      <c r="I670" s="99">
        <f t="shared" si="313"/>
        <v>6.502520708634516E-3</v>
      </c>
      <c r="J670" s="99">
        <f t="shared" si="313"/>
        <v>7.5467579561952033E-2</v>
      </c>
      <c r="K670" s="99">
        <f t="shared" si="313"/>
        <v>0.12206201280712922</v>
      </c>
      <c r="L670" s="99">
        <f t="shared" si="313"/>
        <v>0.12758930593430531</v>
      </c>
      <c r="M670" s="99">
        <f t="shared" si="313"/>
        <v>9.0625588858779943E-2</v>
      </c>
      <c r="N670" s="100">
        <f t="shared" si="313"/>
        <v>1.0884658076024371E-2</v>
      </c>
      <c r="O670" s="33"/>
      <c r="P670" s="101" t="s">
        <v>1026</v>
      </c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</row>
    <row r="671" spans="1:71" ht="16.5" customHeight="1" x14ac:dyDescent="0.25">
      <c r="A671" s="15"/>
      <c r="B671" s="90"/>
      <c r="C671" s="91"/>
      <c r="D671" s="91"/>
      <c r="E671" s="91"/>
      <c r="F671" s="91"/>
      <c r="G671" s="91"/>
      <c r="H671" s="91"/>
      <c r="I671" s="91">
        <f t="shared" ref="I671:N671" si="314">+H$621+H671</f>
        <v>0.65</v>
      </c>
      <c r="J671" s="91">
        <f t="shared" si="314"/>
        <v>1.35</v>
      </c>
      <c r="K671" s="91">
        <f t="shared" si="314"/>
        <v>2.1800000000000002</v>
      </c>
      <c r="L671" s="91">
        <f t="shared" si="314"/>
        <v>3.58</v>
      </c>
      <c r="M671" s="91">
        <f t="shared" si="314"/>
        <v>4.68</v>
      </c>
      <c r="N671" s="92">
        <f t="shared" si="314"/>
        <v>5.4799999999999995</v>
      </c>
      <c r="O671" s="22"/>
      <c r="P671" s="61" t="s">
        <v>1023</v>
      </c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</row>
    <row r="672" spans="1:71" ht="16.5" customHeight="1" x14ac:dyDescent="0.25">
      <c r="A672" s="15"/>
      <c r="B672" s="102"/>
      <c r="C672" s="58"/>
      <c r="D672" s="58"/>
      <c r="E672" s="58"/>
      <c r="F672" s="58"/>
      <c r="G672" s="58"/>
      <c r="H672" s="58">
        <f t="shared" ref="H672:N672" si="315">+H$631+H671</f>
        <v>44.92</v>
      </c>
      <c r="I672" s="58">
        <f t="shared" si="315"/>
        <v>45.26</v>
      </c>
      <c r="J672" s="58">
        <f t="shared" si="315"/>
        <v>55.7</v>
      </c>
      <c r="K672" s="58">
        <f t="shared" si="315"/>
        <v>71.13000000000001</v>
      </c>
      <c r="L672" s="58">
        <f t="shared" si="315"/>
        <v>81.88</v>
      </c>
      <c r="M672" s="58">
        <f t="shared" si="315"/>
        <v>75.550000000000011</v>
      </c>
      <c r="N672" s="93">
        <f t="shared" si="315"/>
        <v>48.23</v>
      </c>
      <c r="O672" s="22"/>
      <c r="P672" s="61" t="s">
        <v>1024</v>
      </c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</row>
    <row r="673" spans="1:71" ht="16.5" customHeight="1" x14ac:dyDescent="0.25">
      <c r="A673" s="15"/>
      <c r="B673" s="94"/>
      <c r="C673" s="15"/>
      <c r="D673" s="15"/>
      <c r="E673" s="15"/>
      <c r="F673" s="15"/>
      <c r="G673" s="15"/>
      <c r="H673" s="15"/>
      <c r="I673" s="95"/>
      <c r="J673" s="95"/>
      <c r="K673" s="95"/>
      <c r="L673" s="95"/>
      <c r="M673" s="95"/>
      <c r="N673" s="103">
        <f>+N672/H672-1</f>
        <v>7.368655387355294E-2</v>
      </c>
      <c r="O673" s="22"/>
      <c r="P673" s="97" t="s">
        <v>1025</v>
      </c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</row>
    <row r="674" spans="1:71" ht="16.5" customHeight="1" x14ac:dyDescent="0.25">
      <c r="A674" s="33"/>
      <c r="B674" s="98"/>
      <c r="C674" s="99"/>
      <c r="D674" s="99"/>
      <c r="E674" s="99"/>
      <c r="F674" s="99"/>
      <c r="G674" s="99"/>
      <c r="H674" s="99"/>
      <c r="I674" s="99">
        <f t="shared" ref="I674:N674" si="316">RATE(I$324-$H$324,,-$H672,I672)</f>
        <v>7.5690115761352754E-3</v>
      </c>
      <c r="J674" s="99">
        <f t="shared" si="316"/>
        <v>0.11354487586311372</v>
      </c>
      <c r="K674" s="99">
        <f t="shared" si="316"/>
        <v>0.16556819166794845</v>
      </c>
      <c r="L674" s="99">
        <f t="shared" si="316"/>
        <v>0.16194219112577199</v>
      </c>
      <c r="M674" s="99">
        <f t="shared" si="316"/>
        <v>0.10958082822078534</v>
      </c>
      <c r="N674" s="100">
        <f t="shared" si="316"/>
        <v>1.1920169676693178E-2</v>
      </c>
      <c r="O674" s="33"/>
      <c r="P674" s="101" t="s">
        <v>1026</v>
      </c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</row>
    <row r="675" spans="1:71" ht="16.5" customHeight="1" x14ac:dyDescent="0.25">
      <c r="A675" s="15"/>
      <c r="B675" s="90"/>
      <c r="C675" s="91"/>
      <c r="D675" s="91"/>
      <c r="E675" s="91"/>
      <c r="F675" s="91"/>
      <c r="G675" s="91"/>
      <c r="H675" s="91"/>
      <c r="I675" s="91"/>
      <c r="J675" s="91">
        <f t="shared" ref="J675:N675" si="317">+I$621+I675</f>
        <v>0.7</v>
      </c>
      <c r="K675" s="91">
        <f t="shared" si="317"/>
        <v>1.5299999999999998</v>
      </c>
      <c r="L675" s="91">
        <f t="shared" si="317"/>
        <v>2.9299999999999997</v>
      </c>
      <c r="M675" s="91">
        <f t="shared" si="317"/>
        <v>4.0299999999999994</v>
      </c>
      <c r="N675" s="92">
        <f t="shared" si="317"/>
        <v>4.8299999999999992</v>
      </c>
      <c r="O675" s="22"/>
      <c r="P675" s="61" t="s">
        <v>1023</v>
      </c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</row>
    <row r="676" spans="1:71" ht="16.5" customHeight="1" x14ac:dyDescent="0.25">
      <c r="A676" s="15"/>
      <c r="B676" s="102"/>
      <c r="C676" s="58"/>
      <c r="D676" s="58"/>
      <c r="E676" s="58"/>
      <c r="F676" s="58"/>
      <c r="G676" s="58"/>
      <c r="H676" s="58"/>
      <c r="I676" s="58">
        <f t="shared" ref="I676:N676" si="318">+I$631+I675</f>
        <v>44.61</v>
      </c>
      <c r="J676" s="58">
        <f t="shared" si="318"/>
        <v>55.050000000000004</v>
      </c>
      <c r="K676" s="58">
        <f t="shared" si="318"/>
        <v>70.48</v>
      </c>
      <c r="L676" s="58">
        <f t="shared" si="318"/>
        <v>81.22999999999999</v>
      </c>
      <c r="M676" s="58">
        <f t="shared" si="318"/>
        <v>74.900000000000006</v>
      </c>
      <c r="N676" s="93">
        <f t="shared" si="318"/>
        <v>47.58</v>
      </c>
      <c r="O676" s="22"/>
      <c r="P676" s="61" t="s">
        <v>1024</v>
      </c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</row>
    <row r="677" spans="1:71" ht="16.5" customHeight="1" x14ac:dyDescent="0.25">
      <c r="A677" s="15"/>
      <c r="B677" s="94"/>
      <c r="C677" s="15"/>
      <c r="D677" s="15"/>
      <c r="E677" s="15"/>
      <c r="F677" s="15"/>
      <c r="G677" s="15"/>
      <c r="H677" s="15"/>
      <c r="I677" s="95"/>
      <c r="J677" s="95"/>
      <c r="K677" s="95"/>
      <c r="L677" s="95"/>
      <c r="M677" s="95"/>
      <c r="N677" s="103">
        <f>+N676/I676-1</f>
        <v>6.6577000672494835E-2</v>
      </c>
      <c r="O677" s="22"/>
      <c r="P677" s="97" t="s">
        <v>1025</v>
      </c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</row>
    <row r="678" spans="1:71" ht="16.5" customHeight="1" x14ac:dyDescent="0.25">
      <c r="A678" s="33"/>
      <c r="B678" s="98"/>
      <c r="C678" s="99"/>
      <c r="D678" s="99"/>
      <c r="E678" s="99"/>
      <c r="F678" s="99"/>
      <c r="G678" s="99"/>
      <c r="H678" s="99"/>
      <c r="I678" s="99"/>
      <c r="J678" s="99">
        <f t="shared" ref="J678:N678" si="319">RATE(J$324-$I$324,,-$I676,J676)</f>
        <v>0.23402824478816411</v>
      </c>
      <c r="K678" s="99">
        <f t="shared" si="319"/>
        <v>0.25694662468441098</v>
      </c>
      <c r="L678" s="99">
        <f t="shared" si="319"/>
        <v>0.22112861980618459</v>
      </c>
      <c r="M678" s="99">
        <f t="shared" si="319"/>
        <v>0.13831484238672678</v>
      </c>
      <c r="N678" s="100">
        <f t="shared" si="319"/>
        <v>1.297433686190411E-2</v>
      </c>
      <c r="O678" s="33"/>
      <c r="P678" s="101" t="s">
        <v>1026</v>
      </c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</row>
    <row r="679" spans="1:71" ht="16.5" customHeight="1" x14ac:dyDescent="0.25">
      <c r="A679" s="15"/>
      <c r="B679" s="90"/>
      <c r="C679" s="91"/>
      <c r="D679" s="91"/>
      <c r="E679" s="91"/>
      <c r="F679" s="91"/>
      <c r="G679" s="91"/>
      <c r="H679" s="91"/>
      <c r="I679" s="91"/>
      <c r="J679" s="91"/>
      <c r="K679" s="91">
        <f t="shared" ref="K679:N679" si="320">+J$621+J679</f>
        <v>0.83</v>
      </c>
      <c r="L679" s="91">
        <f t="shared" si="320"/>
        <v>2.23</v>
      </c>
      <c r="M679" s="91">
        <f t="shared" si="320"/>
        <v>3.33</v>
      </c>
      <c r="N679" s="92">
        <f t="shared" si="320"/>
        <v>4.13</v>
      </c>
      <c r="O679" s="22"/>
      <c r="P679" s="61" t="s">
        <v>1023</v>
      </c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</row>
    <row r="680" spans="1:71" ht="16.5" customHeight="1" x14ac:dyDescent="0.25">
      <c r="A680" s="15"/>
      <c r="B680" s="102"/>
      <c r="C680" s="58"/>
      <c r="D680" s="58"/>
      <c r="E680" s="58"/>
      <c r="F680" s="58"/>
      <c r="G680" s="58"/>
      <c r="H680" s="58"/>
      <c r="I680" s="58"/>
      <c r="J680" s="58">
        <f t="shared" ref="J680:N680" si="321">+J$631+J679</f>
        <v>54.35</v>
      </c>
      <c r="K680" s="58">
        <f t="shared" si="321"/>
        <v>69.78</v>
      </c>
      <c r="L680" s="58">
        <f t="shared" si="321"/>
        <v>80.53</v>
      </c>
      <c r="M680" s="58">
        <f t="shared" si="321"/>
        <v>74.2</v>
      </c>
      <c r="N680" s="93">
        <f t="shared" si="321"/>
        <v>46.88</v>
      </c>
      <c r="O680" s="22"/>
      <c r="P680" s="61" t="s">
        <v>1024</v>
      </c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</row>
    <row r="681" spans="1:71" ht="16.5" customHeight="1" x14ac:dyDescent="0.25">
      <c r="A681" s="15"/>
      <c r="B681" s="94"/>
      <c r="C681" s="15"/>
      <c r="D681" s="15"/>
      <c r="E681" s="15"/>
      <c r="F681" s="15"/>
      <c r="G681" s="15"/>
      <c r="H681" s="15"/>
      <c r="I681" s="95"/>
      <c r="J681" s="95"/>
      <c r="K681" s="95"/>
      <c r="L681" s="95"/>
      <c r="M681" s="95"/>
      <c r="N681" s="103">
        <f>+N680/J680-1</f>
        <v>-0.13744250229990795</v>
      </c>
      <c r="O681" s="22"/>
      <c r="P681" s="97" t="s">
        <v>1025</v>
      </c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</row>
    <row r="682" spans="1:71" ht="16.5" customHeight="1" x14ac:dyDescent="0.25">
      <c r="A682" s="33"/>
      <c r="B682" s="98"/>
      <c r="C682" s="99"/>
      <c r="D682" s="99"/>
      <c r="E682" s="99"/>
      <c r="F682" s="99"/>
      <c r="G682" s="99"/>
      <c r="H682" s="99"/>
      <c r="I682" s="99"/>
      <c r="J682" s="99"/>
      <c r="K682" s="99">
        <f t="shared" ref="K682:N682" si="322">RATE(K$324-$J$324,,-$J680,K680)</f>
        <v>0.28390064397424114</v>
      </c>
      <c r="L682" s="99">
        <f t="shared" si="322"/>
        <v>0.21724801593213056</v>
      </c>
      <c r="M682" s="99">
        <f t="shared" si="322"/>
        <v>0.109348802626221</v>
      </c>
      <c r="N682" s="100">
        <f t="shared" si="322"/>
        <v>-3.6288561728364206E-2</v>
      </c>
      <c r="O682" s="33"/>
      <c r="P682" s="101" t="s">
        <v>1026</v>
      </c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</row>
    <row r="683" spans="1:71" ht="16.5" customHeight="1" x14ac:dyDescent="0.25">
      <c r="A683" s="15"/>
      <c r="B683" s="104"/>
      <c r="C683" s="105"/>
      <c r="D683" s="105"/>
      <c r="E683" s="105"/>
      <c r="F683" s="105"/>
      <c r="G683" s="105"/>
      <c r="H683" s="105"/>
      <c r="I683" s="105"/>
      <c r="J683" s="105"/>
      <c r="K683" s="105"/>
      <c r="L683" s="91">
        <f t="shared" ref="L683:N683" si="323">+K$621+K683</f>
        <v>1.4</v>
      </c>
      <c r="M683" s="91">
        <f t="shared" si="323"/>
        <v>2.5</v>
      </c>
      <c r="N683" s="92">
        <f t="shared" si="323"/>
        <v>3.3</v>
      </c>
      <c r="O683" s="22"/>
      <c r="P683" s="61" t="s">
        <v>1023</v>
      </c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</row>
    <row r="684" spans="1:71" ht="16.5" customHeight="1" x14ac:dyDescent="0.25">
      <c r="A684" s="15"/>
      <c r="B684" s="102"/>
      <c r="C684" s="58"/>
      <c r="D684" s="58"/>
      <c r="E684" s="58"/>
      <c r="F684" s="58"/>
      <c r="G684" s="58"/>
      <c r="H684" s="58"/>
      <c r="I684" s="58"/>
      <c r="J684" s="58"/>
      <c r="K684" s="58">
        <f t="shared" ref="K684:N684" si="324">+K$631+K683</f>
        <v>68.95</v>
      </c>
      <c r="L684" s="58">
        <f t="shared" si="324"/>
        <v>79.7</v>
      </c>
      <c r="M684" s="58">
        <f t="shared" si="324"/>
        <v>73.37</v>
      </c>
      <c r="N684" s="93">
        <f t="shared" si="324"/>
        <v>46.05</v>
      </c>
      <c r="O684" s="22"/>
      <c r="P684" s="61" t="s">
        <v>1024</v>
      </c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</row>
    <row r="685" spans="1:71" ht="16.5" customHeight="1" x14ac:dyDescent="0.25">
      <c r="A685" s="15"/>
      <c r="B685" s="94"/>
      <c r="C685" s="15"/>
      <c r="D685" s="15"/>
      <c r="E685" s="15"/>
      <c r="F685" s="15"/>
      <c r="G685" s="15"/>
      <c r="H685" s="15"/>
      <c r="I685" s="95"/>
      <c r="J685" s="95"/>
      <c r="K685" s="95"/>
      <c r="L685" s="95"/>
      <c r="M685" s="95"/>
      <c r="N685" s="103">
        <f>+N684/K684-1</f>
        <v>-0.33212472806381443</v>
      </c>
      <c r="O685" s="22"/>
      <c r="P685" s="97" t="s">
        <v>1025</v>
      </c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</row>
    <row r="686" spans="1:71" ht="16.5" customHeight="1" x14ac:dyDescent="0.25">
      <c r="A686" s="33"/>
      <c r="B686" s="98"/>
      <c r="C686" s="99"/>
      <c r="D686" s="99"/>
      <c r="E686" s="99"/>
      <c r="F686" s="99"/>
      <c r="G686" s="99"/>
      <c r="H686" s="99"/>
      <c r="I686" s="99"/>
      <c r="J686" s="99"/>
      <c r="K686" s="99"/>
      <c r="L686" s="99">
        <f t="shared" ref="L686:N686" si="325">RATE(L$324-$K$324,,-$K684,L684)</f>
        <v>0.15591007976794777</v>
      </c>
      <c r="M686" s="99">
        <f t="shared" si="325"/>
        <v>3.1554372537118056E-2</v>
      </c>
      <c r="N686" s="100">
        <f t="shared" si="325"/>
        <v>-0.12589194698183534</v>
      </c>
      <c r="O686" s="33"/>
      <c r="P686" s="101" t="s">
        <v>1026</v>
      </c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</row>
    <row r="687" spans="1:71" ht="16.5" customHeight="1" x14ac:dyDescent="0.25">
      <c r="A687" s="15"/>
      <c r="B687" s="104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91">
        <f t="shared" ref="M687:N687" si="326">+L$621+L687</f>
        <v>1.1000000000000001</v>
      </c>
      <c r="N687" s="92">
        <f t="shared" si="326"/>
        <v>1.9000000000000001</v>
      </c>
      <c r="O687" s="22"/>
      <c r="P687" s="61" t="s">
        <v>1023</v>
      </c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</row>
    <row r="688" spans="1:71" ht="16.5" customHeight="1" x14ac:dyDescent="0.25">
      <c r="A688" s="15"/>
      <c r="B688" s="102"/>
      <c r="C688" s="58"/>
      <c r="D688" s="58"/>
      <c r="E688" s="58"/>
      <c r="F688" s="58"/>
      <c r="G688" s="58"/>
      <c r="H688" s="58"/>
      <c r="I688" s="58"/>
      <c r="J688" s="58"/>
      <c r="K688" s="58"/>
      <c r="L688" s="58">
        <f t="shared" ref="L688:N688" si="327">+L$631+L687</f>
        <v>78.3</v>
      </c>
      <c r="M688" s="58">
        <f t="shared" si="327"/>
        <v>71.97</v>
      </c>
      <c r="N688" s="93">
        <f t="shared" si="327"/>
        <v>44.65</v>
      </c>
      <c r="O688" s="22"/>
      <c r="P688" s="61" t="s">
        <v>1024</v>
      </c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</row>
    <row r="689" spans="1:71" ht="16.5" customHeight="1" x14ac:dyDescent="0.25">
      <c r="A689" s="15"/>
      <c r="B689" s="94"/>
      <c r="C689" s="15"/>
      <c r="D689" s="15"/>
      <c r="E689" s="15"/>
      <c r="F689" s="15"/>
      <c r="G689" s="15"/>
      <c r="H689" s="15"/>
      <c r="I689" s="95"/>
      <c r="J689" s="95"/>
      <c r="K689" s="95"/>
      <c r="L689" s="95"/>
      <c r="M689" s="95"/>
      <c r="N689" s="103">
        <f>+N688/L688-1</f>
        <v>-0.42975734355044704</v>
      </c>
      <c r="O689" s="22"/>
      <c r="P689" s="97" t="s">
        <v>1025</v>
      </c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</row>
    <row r="690" spans="1:71" ht="16.5" customHeight="1" x14ac:dyDescent="0.25">
      <c r="A690" s="33"/>
      <c r="B690" s="98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>
        <f t="shared" ref="M690:N690" si="328">RATE(M$324-$L$324,,-$L688,M688)</f>
        <v>-8.0842911877394605E-2</v>
      </c>
      <c r="N690" s="100">
        <f t="shared" si="328"/>
        <v>-0.24485587041310183</v>
      </c>
      <c r="O690" s="33"/>
      <c r="P690" s="101" t="s">
        <v>1026</v>
      </c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</row>
    <row r="691" spans="1:71" ht="16.5" customHeight="1" x14ac:dyDescent="0.25">
      <c r="A691" s="15"/>
      <c r="B691" s="104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92">
        <f>+M$621+M691</f>
        <v>0.8</v>
      </c>
      <c r="O691" s="22"/>
      <c r="P691" s="61" t="s">
        <v>1023</v>
      </c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</row>
    <row r="692" spans="1:71" ht="16.5" customHeight="1" x14ac:dyDescent="0.25">
      <c r="A692" s="15"/>
      <c r="B692" s="102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>
        <f t="shared" ref="M692:N692" si="329">+M$631+M691</f>
        <v>70.87</v>
      </c>
      <c r="N692" s="93">
        <f t="shared" si="329"/>
        <v>43.55</v>
      </c>
      <c r="O692" s="22"/>
      <c r="P692" s="61" t="s">
        <v>1024</v>
      </c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</row>
    <row r="693" spans="1:71" ht="16.5" customHeight="1" x14ac:dyDescent="0.25">
      <c r="A693" s="15"/>
      <c r="B693" s="94"/>
      <c r="C693" s="15"/>
      <c r="D693" s="15"/>
      <c r="E693" s="15"/>
      <c r="F693" s="15"/>
      <c r="G693" s="15"/>
      <c r="H693" s="15"/>
      <c r="I693" s="95"/>
      <c r="J693" s="95"/>
      <c r="K693" s="95"/>
      <c r="L693" s="95"/>
      <c r="M693" s="95"/>
      <c r="N693" s="103">
        <f>+N692/M692-1</f>
        <v>-0.38549456751799072</v>
      </c>
      <c r="O693" s="22"/>
      <c r="P693" s="97" t="s">
        <v>1025</v>
      </c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</row>
    <row r="694" spans="1:71" ht="16.5" customHeight="1" x14ac:dyDescent="0.25">
      <c r="A694" s="33"/>
      <c r="B694" s="98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100">
        <f>RATE(N$324-$M$324,,-$M692,N692)</f>
        <v>-0.38549456751799072</v>
      </c>
      <c r="O694" s="33"/>
      <c r="P694" s="101" t="s">
        <v>1026</v>
      </c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</row>
    <row r="695" spans="1:71" ht="16.5" customHeight="1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</row>
    <row r="696" spans="1:71" ht="16.5" customHeight="1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</row>
    <row r="697" spans="1:71" ht="16.5" customHeight="1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</row>
    <row r="698" spans="1:71" ht="16.5" customHeight="1" x14ac:dyDescent="0.25">
      <c r="A698" s="11"/>
      <c r="B698" s="11"/>
      <c r="C698" s="11"/>
      <c r="D698" s="11"/>
      <c r="E698" s="11"/>
      <c r="F698" s="11"/>
      <c r="G698" s="185" t="s">
        <v>1211</v>
      </c>
      <c r="H698" s="186"/>
      <c r="I698" s="186"/>
      <c r="J698" s="186"/>
      <c r="K698" s="186"/>
      <c r="L698" s="186"/>
      <c r="M698" s="186"/>
      <c r="N698" s="187"/>
      <c r="O698" s="152"/>
      <c r="P698" s="15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</row>
    <row r="699" spans="1:71" ht="16.5" customHeight="1" x14ac:dyDescent="0.25">
      <c r="A699" s="11"/>
      <c r="B699" s="11"/>
      <c r="C699" s="11"/>
      <c r="D699" s="11"/>
      <c r="E699" s="11"/>
      <c r="F699" s="11"/>
      <c r="G699" s="120">
        <v>17522</v>
      </c>
      <c r="H699" s="164">
        <v>19743</v>
      </c>
      <c r="I699" s="121">
        <v>21577</v>
      </c>
      <c r="J699" s="164">
        <v>24537</v>
      </c>
      <c r="K699" s="121">
        <v>25340</v>
      </c>
      <c r="L699" s="164">
        <v>28078</v>
      </c>
      <c r="M699" s="121">
        <v>30433</v>
      </c>
      <c r="N699" s="164"/>
      <c r="O699" s="44">
        <f t="shared" ref="O699:O701" si="330">RATE(M$324-$G$324,,-G699,M699)</f>
        <v>9.637767003995E-2</v>
      </c>
      <c r="P699" s="108" t="s">
        <v>1212</v>
      </c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</row>
    <row r="700" spans="1:71" ht="16.5" customHeight="1" x14ac:dyDescent="0.25">
      <c r="A700" s="11"/>
      <c r="B700" s="11"/>
      <c r="C700" s="11"/>
      <c r="D700" s="11"/>
      <c r="E700" s="11"/>
      <c r="F700" s="11"/>
      <c r="G700" s="128">
        <v>579</v>
      </c>
      <c r="H700" s="165">
        <v>612</v>
      </c>
      <c r="I700" s="107">
        <v>638</v>
      </c>
      <c r="J700" s="165">
        <v>667</v>
      </c>
      <c r="K700" s="107">
        <v>690</v>
      </c>
      <c r="L700" s="165">
        <v>948</v>
      </c>
      <c r="M700" s="107">
        <v>1410</v>
      </c>
      <c r="N700" s="165"/>
      <c r="O700" s="44">
        <f t="shared" si="330"/>
        <v>0.15990768218785276</v>
      </c>
      <c r="P700" s="11" t="s">
        <v>1213</v>
      </c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</row>
    <row r="701" spans="1:71" ht="16.5" customHeight="1" x14ac:dyDescent="0.25">
      <c r="A701" s="11"/>
      <c r="B701" s="11"/>
      <c r="C701" s="11"/>
      <c r="D701" s="11"/>
      <c r="E701" s="11"/>
      <c r="F701" s="11"/>
      <c r="G701" s="128">
        <v>903</v>
      </c>
      <c r="H701" s="165">
        <v>958</v>
      </c>
      <c r="I701" s="107">
        <v>983</v>
      </c>
      <c r="J701" s="165">
        <v>998</v>
      </c>
      <c r="K701" s="107">
        <v>1097</v>
      </c>
      <c r="L701" s="165">
        <v>1208</v>
      </c>
      <c r="M701" s="107">
        <v>1121</v>
      </c>
      <c r="N701" s="165"/>
      <c r="O701" s="44">
        <f t="shared" si="330"/>
        <v>3.6699710000373524E-2</v>
      </c>
      <c r="P701" s="108" t="s">
        <v>1214</v>
      </c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</row>
    <row r="702" spans="1:71" ht="16.5" customHeight="1" x14ac:dyDescent="0.25">
      <c r="A702" s="11"/>
      <c r="B702" s="11"/>
      <c r="C702" s="11"/>
      <c r="D702" s="11"/>
      <c r="E702" s="11"/>
      <c r="F702" s="11"/>
      <c r="G702" s="128">
        <v>19</v>
      </c>
      <c r="H702" s="165">
        <v>17</v>
      </c>
      <c r="I702" s="107">
        <v>10</v>
      </c>
      <c r="J702" s="165">
        <v>1</v>
      </c>
      <c r="K702" s="107">
        <v>1</v>
      </c>
      <c r="L702" s="165">
        <v>2762</v>
      </c>
      <c r="M702" s="107">
        <v>2904</v>
      </c>
      <c r="N702" s="165"/>
      <c r="O702" s="44">
        <f>RATE(M$324-$L$324,,-L702,M702)</f>
        <v>5.1412020275162902E-2</v>
      </c>
      <c r="P702" s="108" t="s">
        <v>1215</v>
      </c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</row>
    <row r="703" spans="1:71" ht="16.5" customHeight="1" x14ac:dyDescent="0.25">
      <c r="A703" s="11"/>
      <c r="B703" s="11"/>
      <c r="C703" s="11"/>
      <c r="D703" s="11"/>
      <c r="E703" s="11"/>
      <c r="F703" s="11"/>
      <c r="G703" s="128">
        <v>8</v>
      </c>
      <c r="H703" s="165">
        <v>3</v>
      </c>
      <c r="I703" s="107">
        <v>7</v>
      </c>
      <c r="J703" s="165">
        <v>42</v>
      </c>
      <c r="K703" s="107">
        <v>27</v>
      </c>
      <c r="L703" s="165">
        <v>37</v>
      </c>
      <c r="M703" s="107">
        <v>0</v>
      </c>
      <c r="N703" s="165"/>
      <c r="O703" s="44">
        <f>RATE(M$324-$G$324,,-G703,M703)</f>
        <v>-0.9999993377532328</v>
      </c>
      <c r="P703" s="108" t="s">
        <v>1216</v>
      </c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</row>
    <row r="704" spans="1:71" ht="16.5" customHeight="1" x14ac:dyDescent="0.25">
      <c r="A704" s="11"/>
      <c r="B704" s="11"/>
      <c r="C704" s="11"/>
      <c r="D704" s="11"/>
      <c r="E704" s="11"/>
      <c r="F704" s="11"/>
      <c r="G704" s="128">
        <v>882</v>
      </c>
      <c r="H704" s="165">
        <v>975</v>
      </c>
      <c r="I704" s="107">
        <v>1068</v>
      </c>
      <c r="J704" s="165">
        <v>1389</v>
      </c>
      <c r="K704" s="107">
        <v>1631</v>
      </c>
      <c r="L704" s="165">
        <v>733</v>
      </c>
      <c r="M704" s="107">
        <v>851</v>
      </c>
      <c r="N704" s="165"/>
      <c r="O704" s="44">
        <f t="shared" ref="O704:O705" si="331">RATE(M$324-$L$324,,-L704,M704)</f>
        <v>0.16098226466575702</v>
      </c>
      <c r="P704" s="108" t="s">
        <v>1217</v>
      </c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</row>
    <row r="705" spans="1:71" ht="16.5" customHeight="1" x14ac:dyDescent="0.25">
      <c r="A705" s="11"/>
      <c r="B705" s="11"/>
      <c r="C705" s="11"/>
      <c r="D705" s="11"/>
      <c r="E705" s="11"/>
      <c r="F705" s="11"/>
      <c r="G705" s="128">
        <v>0</v>
      </c>
      <c r="H705" s="165">
        <v>0</v>
      </c>
      <c r="I705" s="107">
        <v>0</v>
      </c>
      <c r="J705" s="165">
        <v>0</v>
      </c>
      <c r="K705" s="107">
        <v>0</v>
      </c>
      <c r="L705" s="165">
        <v>519</v>
      </c>
      <c r="M705" s="107">
        <v>1984</v>
      </c>
      <c r="N705" s="165"/>
      <c r="O705" s="44">
        <f t="shared" si="331"/>
        <v>2.8227360308285161</v>
      </c>
      <c r="P705" s="108" t="s">
        <v>1218</v>
      </c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</row>
    <row r="706" spans="1:71" ht="16.5" customHeight="1" x14ac:dyDescent="0.25">
      <c r="A706" s="11"/>
      <c r="B706" s="11"/>
      <c r="C706" s="11"/>
      <c r="D706" s="54"/>
      <c r="E706" s="54"/>
      <c r="F706" s="54"/>
      <c r="G706" s="128">
        <v>686</v>
      </c>
      <c r="H706" s="165">
        <v>813</v>
      </c>
      <c r="I706" s="107">
        <v>749</v>
      </c>
      <c r="J706" s="165">
        <v>853</v>
      </c>
      <c r="K706" s="107">
        <v>839</v>
      </c>
      <c r="L706" s="165">
        <v>1055</v>
      </c>
      <c r="M706" s="107">
        <v>1232</v>
      </c>
      <c r="N706" s="165"/>
      <c r="O706" s="44">
        <f t="shared" ref="O706:O707" si="332">RATE(M$324-$G$324,,-G706,M706)</f>
        <v>0.10250634790722005</v>
      </c>
      <c r="P706" s="108" t="s">
        <v>1219</v>
      </c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</row>
    <row r="707" spans="1:71" ht="16.5" customHeight="1" x14ac:dyDescent="0.25">
      <c r="A707" s="11"/>
      <c r="B707" s="11"/>
      <c r="C707" s="11"/>
      <c r="D707" s="54"/>
      <c r="E707" s="54"/>
      <c r="F707" s="54"/>
      <c r="G707" s="130">
        <v>1321</v>
      </c>
      <c r="H707" s="166">
        <v>1518</v>
      </c>
      <c r="I707" s="131">
        <v>1431</v>
      </c>
      <c r="J707" s="166">
        <v>1600</v>
      </c>
      <c r="K707" s="131">
        <v>2309</v>
      </c>
      <c r="L707" s="166">
        <v>1203</v>
      </c>
      <c r="M707" s="131">
        <v>1134</v>
      </c>
      <c r="N707" s="166"/>
      <c r="O707" s="44">
        <f t="shared" si="332"/>
        <v>-2.5118775767419936E-2</v>
      </c>
      <c r="P707" s="108" t="s">
        <v>1220</v>
      </c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</row>
    <row r="708" spans="1:71" ht="16.5" customHeight="1" x14ac:dyDescent="0.25">
      <c r="A708" s="11"/>
      <c r="B708" s="11"/>
      <c r="C708" s="11"/>
      <c r="D708" s="54"/>
      <c r="E708" s="54"/>
      <c r="F708" s="54"/>
      <c r="G708" s="11"/>
      <c r="H708" s="11"/>
      <c r="I708" s="108"/>
      <c r="J708" s="108"/>
      <c r="K708" s="108"/>
      <c r="L708" s="108"/>
      <c r="M708" s="108"/>
      <c r="N708" s="108"/>
      <c r="O708" s="114"/>
      <c r="P708" s="11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</row>
    <row r="709" spans="1:71" ht="16.5" customHeight="1" x14ac:dyDescent="0.25">
      <c r="A709" s="11"/>
      <c r="B709" s="11"/>
      <c r="C709" s="11"/>
      <c r="D709" s="54"/>
      <c r="E709" s="54"/>
      <c r="F709" s="54"/>
      <c r="G709" s="11"/>
      <c r="H709" s="11"/>
      <c r="I709" s="185" t="s">
        <v>1221</v>
      </c>
      <c r="J709" s="186"/>
      <c r="K709" s="186"/>
      <c r="L709" s="186"/>
      <c r="M709" s="186"/>
      <c r="N709" s="187"/>
      <c r="O709" s="11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</row>
    <row r="710" spans="1:71" ht="16.5" customHeight="1" x14ac:dyDescent="0.25">
      <c r="A710" s="11"/>
      <c r="B710" s="11"/>
      <c r="C710" s="11"/>
      <c r="D710" s="54"/>
      <c r="E710" s="54"/>
      <c r="F710" s="54"/>
      <c r="G710" s="11"/>
      <c r="H710" s="11"/>
      <c r="I710" s="164">
        <v>11158</v>
      </c>
      <c r="J710" s="164">
        <v>12349</v>
      </c>
      <c r="K710" s="164">
        <v>12626</v>
      </c>
      <c r="L710" s="164">
        <v>13843</v>
      </c>
      <c r="M710" s="164">
        <v>15050</v>
      </c>
      <c r="N710" s="164"/>
      <c r="O710" s="44" t="e">
        <f t="shared" ref="O710:O714" si="333">RATE($H$1-$M$1,,M710,-H710)</f>
        <v>#NUM!</v>
      </c>
      <c r="P710" s="108" t="s">
        <v>1212</v>
      </c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</row>
    <row r="711" spans="1:71" ht="16.5" customHeight="1" x14ac:dyDescent="0.25">
      <c r="A711" s="11"/>
      <c r="B711" s="11"/>
      <c r="C711" s="11"/>
      <c r="D711" s="11"/>
      <c r="E711" s="11"/>
      <c r="F711" s="11"/>
      <c r="G711" s="11"/>
      <c r="H711" s="11"/>
      <c r="I711" s="165">
        <v>280</v>
      </c>
      <c r="J711" s="165">
        <v>279</v>
      </c>
      <c r="K711" s="165">
        <v>268</v>
      </c>
      <c r="L711" s="165">
        <v>300</v>
      </c>
      <c r="M711" s="165">
        <v>431</v>
      </c>
      <c r="N711" s="165"/>
      <c r="O711" s="44" t="e">
        <f t="shared" si="333"/>
        <v>#NUM!</v>
      </c>
      <c r="P711" s="11" t="s">
        <v>1213</v>
      </c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</row>
    <row r="712" spans="1:71" ht="16.5" customHeight="1" x14ac:dyDescent="0.25">
      <c r="A712" s="11"/>
      <c r="B712" s="11"/>
      <c r="C712" s="11"/>
      <c r="D712" s="108"/>
      <c r="E712" s="108"/>
      <c r="F712" s="108"/>
      <c r="G712" s="11"/>
      <c r="H712" s="11"/>
      <c r="I712" s="165">
        <v>332</v>
      </c>
      <c r="J712" s="165">
        <v>325</v>
      </c>
      <c r="K712" s="165">
        <v>343</v>
      </c>
      <c r="L712" s="165">
        <v>423</v>
      </c>
      <c r="M712" s="165">
        <v>379</v>
      </c>
      <c r="N712" s="165"/>
      <c r="O712" s="44" t="e">
        <f t="shared" si="333"/>
        <v>#NUM!</v>
      </c>
      <c r="P712" s="108" t="s">
        <v>1214</v>
      </c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</row>
    <row r="713" spans="1:71" ht="16.5" customHeight="1" x14ac:dyDescent="0.25">
      <c r="A713" s="11"/>
      <c r="B713" s="11"/>
      <c r="C713" s="11"/>
      <c r="D713" s="11"/>
      <c r="E713" s="11"/>
      <c r="F713" s="11"/>
      <c r="G713" s="11"/>
      <c r="H713" s="11"/>
      <c r="I713" s="165">
        <v>11.5</v>
      </c>
      <c r="J713" s="165">
        <v>1.1000000000000001</v>
      </c>
      <c r="K713" s="165">
        <v>1</v>
      </c>
      <c r="L713" s="165">
        <v>1566</v>
      </c>
      <c r="M713" s="165">
        <v>1833</v>
      </c>
      <c r="N713" s="165"/>
      <c r="O713" s="44" t="e">
        <f t="shared" si="333"/>
        <v>#NUM!</v>
      </c>
      <c r="P713" s="108" t="s">
        <v>1215</v>
      </c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</row>
    <row r="714" spans="1:71" ht="16.5" customHeight="1" x14ac:dyDescent="0.25">
      <c r="A714" s="11"/>
      <c r="B714" s="11"/>
      <c r="C714" s="11"/>
      <c r="D714" s="11"/>
      <c r="E714" s="11"/>
      <c r="F714" s="11"/>
      <c r="G714" s="11"/>
      <c r="H714" s="11"/>
      <c r="I714" s="166">
        <v>852</v>
      </c>
      <c r="J714" s="166">
        <v>1086</v>
      </c>
      <c r="K714" s="166">
        <v>1281</v>
      </c>
      <c r="L714" s="166">
        <v>332</v>
      </c>
      <c r="M714" s="166">
        <v>394</v>
      </c>
      <c r="N714" s="166"/>
      <c r="O714" s="44" t="e">
        <f t="shared" si="333"/>
        <v>#NUM!</v>
      </c>
      <c r="P714" s="108" t="s">
        <v>1217</v>
      </c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</row>
    <row r="715" spans="1:71" ht="16.5" customHeight="1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52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</row>
    <row r="716" spans="1:71" ht="16.5" customHeight="1" x14ac:dyDescent="0.25">
      <c r="A716" s="11"/>
      <c r="B716" s="11"/>
      <c r="C716" s="11"/>
      <c r="D716" s="54"/>
      <c r="E716" s="54"/>
      <c r="F716" s="54"/>
      <c r="G716" s="11"/>
      <c r="H716" s="11"/>
      <c r="I716" s="182" t="s">
        <v>1222</v>
      </c>
      <c r="J716" s="183"/>
      <c r="K716" s="183"/>
      <c r="L716" s="183"/>
      <c r="M716" s="183"/>
      <c r="N716" s="184"/>
      <c r="O716" s="152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</row>
    <row r="717" spans="1:71" ht="16.5" customHeight="1" x14ac:dyDescent="0.25">
      <c r="A717" s="11"/>
      <c r="B717" s="11"/>
      <c r="C717" s="11"/>
      <c r="D717" s="54"/>
      <c r="E717" s="54"/>
      <c r="F717" s="54"/>
      <c r="G717" s="11"/>
      <c r="H717" s="11"/>
      <c r="I717" s="113">
        <f t="shared" ref="I717:M717" si="334">+I699-I710</f>
        <v>10419</v>
      </c>
      <c r="J717" s="167">
        <f t="shared" si="334"/>
        <v>12188</v>
      </c>
      <c r="K717" s="108">
        <f t="shared" si="334"/>
        <v>12714</v>
      </c>
      <c r="L717" s="167">
        <f t="shared" si="334"/>
        <v>14235</v>
      </c>
      <c r="M717" s="108">
        <f t="shared" si="334"/>
        <v>15383</v>
      </c>
      <c r="N717" s="167"/>
      <c r="O717" s="44">
        <f t="shared" ref="O717:O720" si="335">M717/M699</f>
        <v>0.50547103473203425</v>
      </c>
      <c r="P717" s="108" t="s">
        <v>1212</v>
      </c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</row>
    <row r="718" spans="1:71" ht="16.5" customHeight="1" x14ac:dyDescent="0.25">
      <c r="A718" s="11"/>
      <c r="B718" s="11"/>
      <c r="C718" s="11"/>
      <c r="D718" s="54"/>
      <c r="E718" s="54"/>
      <c r="F718" s="54"/>
      <c r="G718" s="11"/>
      <c r="H718" s="11"/>
      <c r="I718" s="113">
        <f t="shared" ref="I718:M718" si="336">+I700-I711</f>
        <v>358</v>
      </c>
      <c r="J718" s="168">
        <f t="shared" si="336"/>
        <v>388</v>
      </c>
      <c r="K718" s="108">
        <f t="shared" si="336"/>
        <v>422</v>
      </c>
      <c r="L718" s="168">
        <f t="shared" si="336"/>
        <v>648</v>
      </c>
      <c r="M718" s="108">
        <f t="shared" si="336"/>
        <v>979</v>
      </c>
      <c r="N718" s="168"/>
      <c r="O718" s="44">
        <f t="shared" si="335"/>
        <v>0.69432624113475172</v>
      </c>
      <c r="P718" s="11" t="s">
        <v>1213</v>
      </c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</row>
    <row r="719" spans="1:71" ht="16.5" customHeight="1" x14ac:dyDescent="0.25">
      <c r="A719" s="11"/>
      <c r="B719" s="11"/>
      <c r="C719" s="11"/>
      <c r="D719" s="54"/>
      <c r="E719" s="54"/>
      <c r="F719" s="54"/>
      <c r="G719" s="11"/>
      <c r="H719" s="11"/>
      <c r="I719" s="113">
        <f t="shared" ref="I719:M719" si="337">+I701-I712</f>
        <v>651</v>
      </c>
      <c r="J719" s="168">
        <f t="shared" si="337"/>
        <v>673</v>
      </c>
      <c r="K719" s="108">
        <f t="shared" si="337"/>
        <v>754</v>
      </c>
      <c r="L719" s="168">
        <f t="shared" si="337"/>
        <v>785</v>
      </c>
      <c r="M719" s="108">
        <f t="shared" si="337"/>
        <v>742</v>
      </c>
      <c r="N719" s="168"/>
      <c r="O719" s="44">
        <f t="shared" si="335"/>
        <v>0.66190900981266731</v>
      </c>
      <c r="P719" s="108" t="s">
        <v>1214</v>
      </c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</row>
    <row r="720" spans="1:71" ht="16.5" customHeight="1" x14ac:dyDescent="0.25">
      <c r="A720" s="11"/>
      <c r="B720" s="11"/>
      <c r="C720" s="11"/>
      <c r="D720" s="54"/>
      <c r="E720" s="54"/>
      <c r="F720" s="54"/>
      <c r="G720" s="11"/>
      <c r="H720" s="11"/>
      <c r="I720" s="113">
        <f t="shared" ref="I720:M720" si="338">+I702-I713</f>
        <v>-1.5</v>
      </c>
      <c r="J720" s="168">
        <f t="shared" si="338"/>
        <v>-0.10000000000000009</v>
      </c>
      <c r="K720" s="108">
        <f t="shared" si="338"/>
        <v>0</v>
      </c>
      <c r="L720" s="168">
        <f t="shared" si="338"/>
        <v>1196</v>
      </c>
      <c r="M720" s="108">
        <f t="shared" si="338"/>
        <v>1071</v>
      </c>
      <c r="N720" s="168"/>
      <c r="O720" s="44">
        <f t="shared" si="335"/>
        <v>0.368801652892562</v>
      </c>
      <c r="P720" s="108" t="s">
        <v>1215</v>
      </c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</row>
    <row r="721" spans="1:71" ht="16.5" customHeight="1" x14ac:dyDescent="0.25">
      <c r="A721" s="11"/>
      <c r="B721" s="11"/>
      <c r="C721" s="11"/>
      <c r="D721" s="54"/>
      <c r="E721" s="54"/>
      <c r="F721" s="54"/>
      <c r="G721" s="11"/>
      <c r="H721" s="11"/>
      <c r="I721" s="124">
        <f t="shared" ref="I721:M721" si="339">+I704-I714</f>
        <v>216</v>
      </c>
      <c r="J721" s="169">
        <f t="shared" si="339"/>
        <v>303</v>
      </c>
      <c r="K721" s="125">
        <f t="shared" si="339"/>
        <v>350</v>
      </c>
      <c r="L721" s="169">
        <f t="shared" si="339"/>
        <v>401</v>
      </c>
      <c r="M721" s="125">
        <f t="shared" si="339"/>
        <v>457</v>
      </c>
      <c r="N721" s="169"/>
      <c r="O721" s="44">
        <f>M721/M704</f>
        <v>0.53701527614571087</v>
      </c>
      <c r="P721" s="108" t="s">
        <v>1217</v>
      </c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</row>
    <row r="722" spans="1:71" ht="16.5" customHeight="1" x14ac:dyDescent="0.25">
      <c r="A722" s="11"/>
      <c r="B722" s="11"/>
      <c r="C722" s="11"/>
      <c r="D722" s="54"/>
      <c r="E722" s="54"/>
      <c r="F722" s="54"/>
      <c r="G722" s="11"/>
      <c r="H722" s="11"/>
      <c r="I722" s="108"/>
      <c r="J722" s="108"/>
      <c r="K722" s="108"/>
      <c r="L722" s="108"/>
      <c r="M722" s="108"/>
      <c r="N722" s="108"/>
      <c r="O722" s="44"/>
      <c r="P722" s="108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</row>
    <row r="723" spans="1:71" ht="16.5" customHeight="1" x14ac:dyDescent="0.25">
      <c r="A723" s="11"/>
      <c r="B723" s="11"/>
      <c r="C723" s="11"/>
      <c r="D723" s="54"/>
      <c r="E723" s="54"/>
      <c r="F723" s="54"/>
      <c r="G723" s="11"/>
      <c r="H723" s="11"/>
      <c r="I723" s="182" t="s">
        <v>1222</v>
      </c>
      <c r="J723" s="183"/>
      <c r="K723" s="183"/>
      <c r="L723" s="183"/>
      <c r="M723" s="183"/>
      <c r="N723" s="184"/>
      <c r="O723" s="152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</row>
    <row r="724" spans="1:71" ht="16.5" customHeight="1" x14ac:dyDescent="0.25">
      <c r="A724" s="11"/>
      <c r="B724" s="11"/>
      <c r="C724" s="11"/>
      <c r="D724" s="54"/>
      <c r="E724" s="54"/>
      <c r="F724" s="54"/>
      <c r="G724" s="54"/>
      <c r="H724" s="54"/>
      <c r="I724" s="170">
        <f t="shared" ref="I724:M724" si="340">I717/I699</f>
        <v>0.48287528386708067</v>
      </c>
      <c r="J724" s="171">
        <f t="shared" si="340"/>
        <v>0.49671924033092879</v>
      </c>
      <c r="K724" s="54">
        <f t="shared" si="340"/>
        <v>0.50173638516179953</v>
      </c>
      <c r="L724" s="171">
        <f t="shared" si="340"/>
        <v>0.50698055417052501</v>
      </c>
      <c r="M724" s="171">
        <f t="shared" si="340"/>
        <v>0.50547103473203425</v>
      </c>
      <c r="N724" s="171"/>
      <c r="O724" s="172">
        <f t="shared" ref="O724:O727" si="341">M724/M707</f>
        <v>4.4574165320285209E-4</v>
      </c>
      <c r="P724" s="54" t="s">
        <v>1212</v>
      </c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</row>
    <row r="725" spans="1:71" ht="16.5" customHeight="1" x14ac:dyDescent="0.25">
      <c r="A725" s="11"/>
      <c r="B725" s="11"/>
      <c r="C725" s="11"/>
      <c r="D725" s="11"/>
      <c r="E725" s="11"/>
      <c r="F725" s="11"/>
      <c r="G725" s="54"/>
      <c r="H725" s="54"/>
      <c r="I725" s="53">
        <f t="shared" ref="I725:M725" si="342">I718/I700</f>
        <v>0.56112852664576807</v>
      </c>
      <c r="J725" s="53">
        <f t="shared" si="342"/>
        <v>0.58170914542728636</v>
      </c>
      <c r="K725" s="53">
        <f t="shared" si="342"/>
        <v>0.61159420289855071</v>
      </c>
      <c r="L725" s="53">
        <f t="shared" si="342"/>
        <v>0.68354430379746833</v>
      </c>
      <c r="M725" s="53">
        <f t="shared" si="342"/>
        <v>0.69432624113475172</v>
      </c>
      <c r="N725" s="53"/>
      <c r="O725" s="172" t="e">
        <f t="shared" si="341"/>
        <v>#DIV/0!</v>
      </c>
      <c r="P725" s="54" t="s">
        <v>1213</v>
      </c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</row>
    <row r="726" spans="1:71" ht="16.5" customHeight="1" x14ac:dyDescent="0.25">
      <c r="A726" s="11"/>
      <c r="B726" s="11"/>
      <c r="C726" s="11"/>
      <c r="D726" s="11"/>
      <c r="E726" s="11"/>
      <c r="F726" s="11"/>
      <c r="G726" s="54"/>
      <c r="H726" s="54"/>
      <c r="I726" s="53">
        <f t="shared" ref="I726:M726" si="343">I719/I701</f>
        <v>0.66225839267548325</v>
      </c>
      <c r="J726" s="53">
        <f t="shared" si="343"/>
        <v>0.67434869739478953</v>
      </c>
      <c r="K726" s="53">
        <f t="shared" si="343"/>
        <v>0.68732907930720144</v>
      </c>
      <c r="L726" s="53">
        <f t="shared" si="343"/>
        <v>0.64983443708609268</v>
      </c>
      <c r="M726" s="53">
        <f t="shared" si="343"/>
        <v>0.66190900981266731</v>
      </c>
      <c r="N726" s="53"/>
      <c r="O726" s="172" t="e">
        <f t="shared" si="341"/>
        <v>#DIV/0!</v>
      </c>
      <c r="P726" s="54" t="s">
        <v>1214</v>
      </c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</row>
    <row r="727" spans="1:71" ht="16.5" customHeight="1" x14ac:dyDescent="0.25">
      <c r="A727" s="11"/>
      <c r="B727" s="11"/>
      <c r="C727" s="11"/>
      <c r="D727" s="11"/>
      <c r="E727" s="11"/>
      <c r="F727" s="11"/>
      <c r="G727" s="54"/>
      <c r="H727" s="54"/>
      <c r="I727" s="53">
        <f t="shared" ref="I727:M727" si="344">I720/I702</f>
        <v>-0.15</v>
      </c>
      <c r="J727" s="53">
        <f t="shared" si="344"/>
        <v>-0.10000000000000009</v>
      </c>
      <c r="K727" s="53">
        <f t="shared" si="344"/>
        <v>0</v>
      </c>
      <c r="L727" s="53">
        <f t="shared" si="344"/>
        <v>0.43301955104996381</v>
      </c>
      <c r="M727" s="53">
        <f t="shared" si="344"/>
        <v>0.368801652892562</v>
      </c>
      <c r="N727" s="53"/>
      <c r="O727" s="172">
        <f t="shared" si="341"/>
        <v>2.4505093215452626E-5</v>
      </c>
      <c r="P727" s="54" t="s">
        <v>1215</v>
      </c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</row>
    <row r="728" spans="1:71" ht="16.5" customHeight="1" x14ac:dyDescent="0.25">
      <c r="A728" s="11"/>
      <c r="B728" s="11"/>
      <c r="C728" s="11"/>
      <c r="D728" s="11"/>
      <c r="E728" s="11"/>
      <c r="F728" s="11"/>
      <c r="G728" s="54"/>
      <c r="H728" s="54"/>
      <c r="I728" s="53">
        <f t="shared" ref="I728:M728" si="345">I721/I704</f>
        <v>0.20224719101123595</v>
      </c>
      <c r="J728" s="53">
        <f t="shared" si="345"/>
        <v>0.21814254859611232</v>
      </c>
      <c r="K728" s="53">
        <f t="shared" si="345"/>
        <v>0.21459227467811159</v>
      </c>
      <c r="L728" s="53">
        <f t="shared" si="345"/>
        <v>0.54706684856753074</v>
      </c>
      <c r="M728" s="53">
        <f t="shared" si="345"/>
        <v>0.53701527614571087</v>
      </c>
      <c r="N728" s="53"/>
      <c r="O728" s="172">
        <f>M728/M712</f>
        <v>1.4169268499886829E-3</v>
      </c>
      <c r="P728" s="54" t="s">
        <v>1217</v>
      </c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</row>
    <row r="729" spans="1:71" ht="16.5" customHeight="1" x14ac:dyDescent="0.25">
      <c r="A729" s="11"/>
      <c r="B729" s="11"/>
      <c r="C729" s="11"/>
      <c r="D729" s="11"/>
      <c r="E729" s="11"/>
      <c r="F729" s="11"/>
      <c r="G729" s="54"/>
      <c r="H729" s="54"/>
      <c r="I729" s="173">
        <f t="shared" ref="I729:M729" si="346">SUM(I717:I721)/SUM(I699:I704)</f>
        <v>0.47945064448379526</v>
      </c>
      <c r="J729" s="173">
        <f t="shared" si="346"/>
        <v>0.49040674531374395</v>
      </c>
      <c r="K729" s="173">
        <f t="shared" si="346"/>
        <v>0.49468491627874661</v>
      </c>
      <c r="L729" s="173">
        <f t="shared" si="346"/>
        <v>0.51131315524492094</v>
      </c>
      <c r="M729" s="173">
        <f t="shared" si="346"/>
        <v>0.50742122606824802</v>
      </c>
      <c r="N729" s="174"/>
      <c r="O729" s="172"/>
      <c r="P729" s="82" t="s">
        <v>1223</v>
      </c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</row>
    <row r="730" spans="1:71" ht="16.5" customHeight="1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54"/>
      <c r="M730" s="11"/>
      <c r="N730" s="11"/>
      <c r="O730" s="152"/>
      <c r="P730" s="175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</row>
    <row r="731" spans="1:71" ht="16.5" customHeight="1" x14ac:dyDescent="0.25">
      <c r="A731" s="11"/>
      <c r="B731" s="11"/>
      <c r="C731" s="11"/>
      <c r="D731" s="11"/>
      <c r="E731" s="11"/>
      <c r="F731" s="11"/>
      <c r="G731" s="11"/>
      <c r="H731" s="11"/>
      <c r="I731" s="182" t="s">
        <v>1224</v>
      </c>
      <c r="J731" s="183"/>
      <c r="K731" s="183"/>
      <c r="L731" s="183"/>
      <c r="M731" s="183"/>
      <c r="N731" s="184"/>
      <c r="O731" s="31"/>
      <c r="P731" s="15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</row>
    <row r="732" spans="1:71" ht="16.5" customHeight="1" x14ac:dyDescent="0.25">
      <c r="A732" s="11"/>
      <c r="B732" s="11"/>
      <c r="C732" s="11"/>
      <c r="D732" s="11"/>
      <c r="E732" s="11"/>
      <c r="F732" s="11"/>
      <c r="G732" s="54"/>
      <c r="H732" s="54"/>
      <c r="I732" s="39"/>
      <c r="J732" s="40"/>
      <c r="K732" s="40"/>
      <c r="L732" s="155">
        <v>0.2</v>
      </c>
      <c r="M732" s="155">
        <v>0.19800000000000001</v>
      </c>
      <c r="N732" s="41"/>
      <c r="O732" s="176"/>
      <c r="P732" s="82" t="s">
        <v>155</v>
      </c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</row>
    <row r="733" spans="1:71" ht="16.5" customHeight="1" x14ac:dyDescent="0.25">
      <c r="A733" s="11"/>
      <c r="B733" s="11"/>
      <c r="C733" s="11"/>
      <c r="D733" s="11"/>
      <c r="E733" s="11"/>
      <c r="F733" s="11"/>
      <c r="G733" s="54"/>
      <c r="H733" s="54"/>
      <c r="I733" s="39"/>
      <c r="J733" s="40"/>
      <c r="K733" s="40"/>
      <c r="L733" s="177">
        <v>0.05</v>
      </c>
      <c r="M733" s="177">
        <v>4.9000000000000002E-2</v>
      </c>
      <c r="N733" s="41"/>
      <c r="O733" s="176"/>
      <c r="P733" s="82" t="s">
        <v>1225</v>
      </c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</row>
    <row r="734" spans="1:71" ht="16.5" customHeight="1" x14ac:dyDescent="0.25">
      <c r="A734" s="11"/>
      <c r="B734" s="11"/>
      <c r="C734" s="11"/>
      <c r="D734" s="11"/>
      <c r="E734" s="11"/>
      <c r="F734" s="11"/>
      <c r="G734" s="54"/>
      <c r="H734" s="54"/>
      <c r="I734" s="39"/>
      <c r="J734" s="40"/>
      <c r="K734" s="40"/>
      <c r="L734" s="177">
        <v>0.04</v>
      </c>
      <c r="M734" s="177">
        <v>0.04</v>
      </c>
      <c r="N734" s="41"/>
      <c r="O734" s="176"/>
      <c r="P734" s="82" t="s">
        <v>1226</v>
      </c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</row>
    <row r="735" spans="1:71" ht="16.5" customHeight="1" x14ac:dyDescent="0.25">
      <c r="A735" s="11"/>
      <c r="B735" s="11"/>
      <c r="C735" s="11"/>
      <c r="D735" s="11"/>
      <c r="E735" s="11"/>
      <c r="F735" s="11"/>
      <c r="G735" s="54"/>
      <c r="H735" s="54"/>
      <c r="I735" s="39"/>
      <c r="J735" s="40"/>
      <c r="K735" s="40"/>
      <c r="L735" s="177">
        <v>0.03</v>
      </c>
      <c r="M735" s="177">
        <v>2.8000000000000001E-2</v>
      </c>
      <c r="N735" s="41"/>
      <c r="O735" s="176"/>
      <c r="P735" s="82" t="s">
        <v>514</v>
      </c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</row>
    <row r="736" spans="1:71" ht="16.5" customHeight="1" x14ac:dyDescent="0.25">
      <c r="A736" s="11"/>
      <c r="B736" s="11"/>
      <c r="C736" s="11"/>
      <c r="D736" s="11"/>
      <c r="E736" s="11"/>
      <c r="F736" s="11"/>
      <c r="G736" s="54"/>
      <c r="H736" s="54"/>
      <c r="I736" s="39"/>
      <c r="J736" s="40"/>
      <c r="K736" s="40"/>
      <c r="L736" s="177">
        <v>0.03</v>
      </c>
      <c r="M736" s="177">
        <v>2.9000000000000001E-2</v>
      </c>
      <c r="N736" s="41"/>
      <c r="O736" s="176"/>
      <c r="P736" s="82" t="s">
        <v>1227</v>
      </c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</row>
    <row r="737" spans="1:71" ht="16.5" customHeight="1" x14ac:dyDescent="0.25">
      <c r="A737" s="11"/>
      <c r="B737" s="11"/>
      <c r="C737" s="11"/>
      <c r="D737" s="11"/>
      <c r="E737" s="11"/>
      <c r="F737" s="11"/>
      <c r="G737" s="54"/>
      <c r="H737" s="54"/>
      <c r="I737" s="39"/>
      <c r="J737" s="40"/>
      <c r="K737" s="40"/>
      <c r="L737" s="177">
        <v>0.02</v>
      </c>
      <c r="M737" s="177">
        <v>1.7000000000000001E-2</v>
      </c>
      <c r="N737" s="41"/>
      <c r="O737" s="176"/>
      <c r="P737" s="82" t="s">
        <v>1228</v>
      </c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</row>
    <row r="738" spans="1:71" ht="16.5" customHeight="1" x14ac:dyDescent="0.25">
      <c r="A738" s="11"/>
      <c r="B738" s="11"/>
      <c r="C738" s="11"/>
      <c r="D738" s="11"/>
      <c r="E738" s="11"/>
      <c r="F738" s="11"/>
      <c r="G738" s="54"/>
      <c r="H738" s="54"/>
      <c r="I738" s="39"/>
      <c r="J738" s="40"/>
      <c r="K738" s="40"/>
      <c r="L738" s="177">
        <v>0.03</v>
      </c>
      <c r="M738" s="177">
        <v>2.9000000000000001E-2</v>
      </c>
      <c r="N738" s="41"/>
      <c r="O738" s="176"/>
      <c r="P738" s="82" t="s">
        <v>1229</v>
      </c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</row>
    <row r="739" spans="1:71" ht="16.5" customHeight="1" x14ac:dyDescent="0.25">
      <c r="A739" s="11"/>
      <c r="B739" s="11"/>
      <c r="C739" s="11"/>
      <c r="D739" s="11"/>
      <c r="E739" s="11"/>
      <c r="F739" s="11"/>
      <c r="G739" s="54"/>
      <c r="H739" s="54"/>
      <c r="I739" s="39"/>
      <c r="J739" s="40"/>
      <c r="K739" s="40"/>
      <c r="L739" s="177">
        <v>0.02</v>
      </c>
      <c r="M739" s="177">
        <v>1.7000000000000001E-2</v>
      </c>
      <c r="N739" s="41"/>
      <c r="O739" s="176"/>
      <c r="P739" s="82" t="s">
        <v>1230</v>
      </c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</row>
    <row r="740" spans="1:71" ht="16.5" customHeight="1" x14ac:dyDescent="0.25">
      <c r="A740" s="11"/>
      <c r="B740" s="11"/>
      <c r="C740" s="11"/>
      <c r="D740" s="11"/>
      <c r="E740" s="11"/>
      <c r="F740" s="11"/>
      <c r="G740" s="54"/>
      <c r="H740" s="54"/>
      <c r="I740" s="39"/>
      <c r="J740" s="40"/>
      <c r="K740" s="40"/>
      <c r="L740" s="177">
        <v>0.22</v>
      </c>
      <c r="M740" s="177">
        <v>0.22800000000000001</v>
      </c>
      <c r="N740" s="41"/>
      <c r="O740" s="176"/>
      <c r="P740" s="82" t="s">
        <v>1231</v>
      </c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</row>
    <row r="741" spans="1:71" ht="16.5" customHeight="1" x14ac:dyDescent="0.25">
      <c r="A741" s="11"/>
      <c r="B741" s="11"/>
      <c r="C741" s="11"/>
      <c r="D741" s="11"/>
      <c r="E741" s="11"/>
      <c r="F741" s="11"/>
      <c r="G741" s="54"/>
      <c r="H741" s="54"/>
      <c r="I741" s="178"/>
      <c r="J741" s="179"/>
      <c r="K741" s="179"/>
      <c r="L741" s="180">
        <v>0.36</v>
      </c>
      <c r="M741" s="180">
        <v>0.36399999999999999</v>
      </c>
      <c r="N741" s="181"/>
      <c r="O741" s="176"/>
      <c r="P741" s="82" t="s">
        <v>1220</v>
      </c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</row>
    <row r="742" spans="1:71" ht="16.5" customHeight="1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31"/>
      <c r="P742" s="15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</row>
    <row r="743" spans="1:71" ht="16.5" customHeight="1" x14ac:dyDescent="0.25">
      <c r="A743" s="11"/>
      <c r="B743" s="11"/>
      <c r="C743" s="11"/>
      <c r="D743" s="11"/>
      <c r="E743" s="11"/>
      <c r="F743" s="11"/>
      <c r="G743" s="108"/>
      <c r="H743" s="108"/>
      <c r="I743" s="108"/>
      <c r="J743" s="108"/>
      <c r="K743" s="108"/>
      <c r="L743" s="108">
        <v>32</v>
      </c>
      <c r="M743" s="108">
        <v>34</v>
      </c>
      <c r="N743" s="108"/>
      <c r="O743" s="114"/>
      <c r="P743" s="107" t="s">
        <v>1232</v>
      </c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</row>
    <row r="744" spans="1:71" ht="16.5" customHeight="1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>
        <v>14</v>
      </c>
      <c r="M744" s="11"/>
      <c r="N744" s="11"/>
      <c r="O744" s="31"/>
      <c r="P744" s="15" t="s">
        <v>1233</v>
      </c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</row>
    <row r="745" spans="1:71" ht="16.5" customHeight="1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>
        <v>18</v>
      </c>
      <c r="M745" s="11"/>
      <c r="N745" s="11"/>
      <c r="O745" s="31"/>
      <c r="P745" s="15" t="s">
        <v>1234</v>
      </c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</row>
    <row r="746" spans="1:71" ht="16.5" customHeight="1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31"/>
      <c r="P746" s="15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</row>
    <row r="747" spans="1:71" ht="16.5" customHeight="1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>
        <v>7</v>
      </c>
      <c r="M747" s="11">
        <v>7</v>
      </c>
      <c r="N747" s="11"/>
      <c r="O747" s="31"/>
      <c r="P747" s="15" t="s">
        <v>1213</v>
      </c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</row>
    <row r="748" spans="1:71" ht="16.5" customHeight="1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31"/>
      <c r="P748" s="15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</row>
    <row r="749" spans="1:71" ht="16.5" customHeight="1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>
        <v>2</v>
      </c>
      <c r="M749" s="11">
        <v>2</v>
      </c>
      <c r="N749" s="11"/>
      <c r="O749" s="31"/>
      <c r="P749" s="15" t="s">
        <v>1235</v>
      </c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</row>
    <row r="750" spans="1:71" ht="16.5" customHeight="1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>
        <f>259+302</f>
        <v>561</v>
      </c>
      <c r="M750" s="11">
        <v>561</v>
      </c>
      <c r="N750" s="11"/>
      <c r="O750" s="31"/>
      <c r="P750" s="15" t="s">
        <v>1236</v>
      </c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</row>
    <row r="751" spans="1:71" ht="16.5" customHeight="1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31"/>
      <c r="P751" s="15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</row>
    <row r="752" spans="1:71" ht="16.5" customHeight="1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>
        <v>7</v>
      </c>
      <c r="M752" s="11"/>
      <c r="N752" s="11"/>
      <c r="O752" s="31"/>
      <c r="P752" s="15" t="s">
        <v>1237</v>
      </c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</row>
    <row r="753" spans="1:71" ht="16.5" customHeight="1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31"/>
      <c r="P753" s="15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</row>
    <row r="754" spans="1:71" ht="16.5" customHeight="1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31"/>
      <c r="P754" s="15" t="s">
        <v>1216</v>
      </c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</row>
    <row r="755" spans="1:71" ht="16.5" customHeight="1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>
        <v>1</v>
      </c>
      <c r="M755" s="11"/>
      <c r="N755" s="11"/>
      <c r="O755" s="31"/>
      <c r="P755" s="15" t="s">
        <v>1238</v>
      </c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</row>
    <row r="756" spans="1:71" ht="16.5" customHeight="1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>
        <v>1</v>
      </c>
      <c r="M756" s="11"/>
      <c r="N756" s="11"/>
      <c r="O756" s="31"/>
      <c r="P756" s="15" t="s">
        <v>1239</v>
      </c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</row>
    <row r="757" spans="1:71" ht="16.5" customHeight="1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>
        <v>1</v>
      </c>
      <c r="M757" s="11"/>
      <c r="N757" s="11"/>
      <c r="O757" s="31"/>
      <c r="P757" s="15" t="s">
        <v>1240</v>
      </c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</row>
  </sheetData>
  <mergeCells count="64">
    <mergeCell ref="I716:N716"/>
    <mergeCell ref="I723:N723"/>
    <mergeCell ref="I731:N731"/>
    <mergeCell ref="B632:N632"/>
    <mergeCell ref="B637:N637"/>
    <mergeCell ref="B646:N646"/>
    <mergeCell ref="G698:N698"/>
    <mergeCell ref="I709:N709"/>
    <mergeCell ref="B534:N534"/>
    <mergeCell ref="B541:N541"/>
    <mergeCell ref="B549:N549"/>
    <mergeCell ref="B550:N550"/>
    <mergeCell ref="B556:N556"/>
    <mergeCell ref="B497:N497"/>
    <mergeCell ref="B504:N504"/>
    <mergeCell ref="B512:N512"/>
    <mergeCell ref="B520:N520"/>
    <mergeCell ref="B527:N527"/>
    <mergeCell ref="B464:N464"/>
    <mergeCell ref="B472:N472"/>
    <mergeCell ref="B473:N473"/>
    <mergeCell ref="B481:N481"/>
    <mergeCell ref="B489:N489"/>
    <mergeCell ref="B436:N436"/>
    <mergeCell ref="B443:N443"/>
    <mergeCell ref="B449:N449"/>
    <mergeCell ref="B455:N455"/>
    <mergeCell ref="B456:N456"/>
    <mergeCell ref="B416:N416"/>
    <mergeCell ref="B422:N422"/>
    <mergeCell ref="B423:N423"/>
    <mergeCell ref="B429:N429"/>
    <mergeCell ref="B435:N435"/>
    <mergeCell ref="B386:N386"/>
    <mergeCell ref="B392:N392"/>
    <mergeCell ref="B398:N398"/>
    <mergeCell ref="B404:N404"/>
    <mergeCell ref="B410:N410"/>
    <mergeCell ref="B608:N608"/>
    <mergeCell ref="B609:N609"/>
    <mergeCell ref="B613:N613"/>
    <mergeCell ref="B616:N616"/>
    <mergeCell ref="B325:N325"/>
    <mergeCell ref="B326:N326"/>
    <mergeCell ref="B332:N332"/>
    <mergeCell ref="B338:N338"/>
    <mergeCell ref="B344:N344"/>
    <mergeCell ref="B350:N350"/>
    <mergeCell ref="B356:N356"/>
    <mergeCell ref="B362:N362"/>
    <mergeCell ref="B368:N368"/>
    <mergeCell ref="B374:N374"/>
    <mergeCell ref="B379:N379"/>
    <mergeCell ref="B380:N380"/>
    <mergeCell ref="B583:N583"/>
    <mergeCell ref="B588:N588"/>
    <mergeCell ref="B593:N593"/>
    <mergeCell ref="B598:N598"/>
    <mergeCell ref="B603:N603"/>
    <mergeCell ref="B561:N561"/>
    <mergeCell ref="B566:N566"/>
    <mergeCell ref="B572:N572"/>
    <mergeCell ref="B577:N577"/>
    <mergeCell ref="B578:N578"/>
  </mergeCells>
  <conditionalFormatting sqref="O324:P324 B325:B326 C327:M331 B332:B336 C333:M337 N333:N335 B338:B342 C339:M343 N339:N341 B344:B348 C345:M349 N345:N347 B350:B354 C351:M355 N351:N353 B356:B360 C357:M361 N357:N359 B362:B366 C363:M367 N363:N365 B368:B372 C369:G373 H369:H370 I369:M373 N369:N371 H372:H373 B374:B384 C375:M378 N375:N377 C381:M384 N381:N383 B386:B390 C387:M390 N387:N389 B392:B396 C393:M396 N393:N395 B398:B402 C399:M402 N399:N401 B405:B414 C405:M409 N405:N407 N409 C411:M414 N411:N413 B416:B420 C417:M420 N417:N419 B422:B427 C424:M427 N424:N426 B429:B433 C430:M433 N430:N432 P434:P441 B435:B436 O435:O436 B443 O443:P443 B455 O455:P456 B462:N462 P474:P477 P479 P482:P485 P490:P493 B495 P495 B497 P503 B510:N510 B512 O512:P512 B518:N518 B520 P521:P524 B526 P526 B533:B534 C533:N533 O534:P534 B541 O541 P541:P545 B547:N547 P547 B555 B557:N560 B571 B589:N592 B599:N602 B632 O632 D705:F708 O705:AC708 G708:N708 D710:H715 O710:AC715 I715:N715 D717:F722 G717:H730 I717:AC722 D724:F730 I724:AC730">
    <cfRule type="cellIs" dxfId="1983" priority="1" operator="lessThan">
      <formula>0</formula>
    </cfRule>
  </conditionalFormatting>
  <conditionalFormatting sqref="O541">
    <cfRule type="cellIs" dxfId="1982" priority="2" operator="lessThan">
      <formula>0</formula>
    </cfRule>
  </conditionalFormatting>
  <conditionalFormatting sqref="B324:N324">
    <cfRule type="cellIs" dxfId="1981" priority="3" operator="lessThan">
      <formula>0</formula>
    </cfRule>
  </conditionalFormatting>
  <conditionalFormatting sqref="O472:O473">
    <cfRule type="cellIs" dxfId="1980" priority="4" operator="lessThan">
      <formula>0</formula>
    </cfRule>
  </conditionalFormatting>
  <conditionalFormatting sqref="O481 P487 P497:P503">
    <cfRule type="cellIs" dxfId="1979" priority="5" operator="lessThan">
      <formula>0</formula>
    </cfRule>
  </conditionalFormatting>
  <conditionalFormatting sqref="O489">
    <cfRule type="cellIs" dxfId="1978" priority="6" operator="lessThan">
      <formula>0</formula>
    </cfRule>
  </conditionalFormatting>
  <conditionalFormatting sqref="O520">
    <cfRule type="cellIs" dxfId="1977" priority="7" operator="lessThan">
      <formula>0</formula>
    </cfRule>
  </conditionalFormatting>
  <conditionalFormatting sqref="B324:N324">
    <cfRule type="cellIs" dxfId="1976" priority="8" operator="lessThan">
      <formula>0</formula>
    </cfRule>
  </conditionalFormatting>
  <conditionalFormatting sqref="P546">
    <cfRule type="cellIs" dxfId="1975" priority="9" operator="lessThan">
      <formula>0</formula>
    </cfRule>
  </conditionalFormatting>
  <conditionalFormatting sqref="P457:P460">
    <cfRule type="cellIs" dxfId="1974" priority="10" operator="lessThan">
      <formula>0</formula>
    </cfRule>
  </conditionalFormatting>
  <conditionalFormatting sqref="P461">
    <cfRule type="cellIs" dxfId="1973" priority="11" operator="lessThan">
      <formula>0</formula>
    </cfRule>
  </conditionalFormatting>
  <conditionalFormatting sqref="P461">
    <cfRule type="cellIs" dxfId="1972" priority="12" operator="lessThan">
      <formula>0</formula>
    </cfRule>
  </conditionalFormatting>
  <conditionalFormatting sqref="B472">
    <cfRule type="cellIs" dxfId="1971" priority="13" operator="lessThan">
      <formula>0</formula>
    </cfRule>
  </conditionalFormatting>
  <conditionalFormatting sqref="B489">
    <cfRule type="cellIs" dxfId="1970" priority="14" operator="lessThan">
      <formula>0</formula>
    </cfRule>
  </conditionalFormatting>
  <conditionalFormatting sqref="P478">
    <cfRule type="cellIs" dxfId="1969" priority="15" operator="lessThan">
      <formula>0</formula>
    </cfRule>
  </conditionalFormatting>
  <conditionalFormatting sqref="P478">
    <cfRule type="cellIs" dxfId="1968" priority="16" operator="lessThan">
      <formula>0</formula>
    </cfRule>
  </conditionalFormatting>
  <conditionalFormatting sqref="P525">
    <cfRule type="cellIs" dxfId="1967" priority="17" operator="lessThan">
      <formula>0</formula>
    </cfRule>
  </conditionalFormatting>
  <conditionalFormatting sqref="B481 B473">
    <cfRule type="cellIs" dxfId="1966" priority="18" operator="lessThan">
      <formula>0</formula>
    </cfRule>
  </conditionalFormatting>
  <conditionalFormatting sqref="P486">
    <cfRule type="cellIs" dxfId="1965" priority="19" operator="lessThan">
      <formula>0</formula>
    </cfRule>
  </conditionalFormatting>
  <conditionalFormatting sqref="P494">
    <cfRule type="cellIs" dxfId="1964" priority="20" operator="lessThan">
      <formula>0</formula>
    </cfRule>
  </conditionalFormatting>
  <conditionalFormatting sqref="P494">
    <cfRule type="cellIs" dxfId="1963" priority="21" operator="lessThan">
      <formula>0</formula>
    </cfRule>
  </conditionalFormatting>
  <conditionalFormatting sqref="O497">
    <cfRule type="cellIs" dxfId="1962" priority="22" operator="lessThan">
      <formula>0</formula>
    </cfRule>
  </conditionalFormatting>
  <conditionalFormatting sqref="P486">
    <cfRule type="cellIs" dxfId="1961" priority="23" operator="lessThan">
      <formula>0</formula>
    </cfRule>
  </conditionalFormatting>
  <conditionalFormatting sqref="P525">
    <cfRule type="cellIs" dxfId="1960" priority="24" operator="lessThan">
      <formula>0</formula>
    </cfRule>
  </conditionalFormatting>
  <conditionalFormatting sqref="O542:O545">
    <cfRule type="cellIs" dxfId="1959" priority="25" operator="lessThan">
      <formula>0</formula>
    </cfRule>
  </conditionalFormatting>
  <conditionalFormatting sqref="O521:O524">
    <cfRule type="cellIs" dxfId="1958" priority="26" operator="lessThan">
      <formula>0</formula>
    </cfRule>
  </conditionalFormatting>
  <conditionalFormatting sqref="P342">
    <cfRule type="cellIs" dxfId="1957" priority="27" operator="lessThan">
      <formula>0</formula>
    </cfRule>
  </conditionalFormatting>
  <conditionalFormatting sqref="P546">
    <cfRule type="cellIs" dxfId="1956" priority="28" operator="lessThan">
      <formula>0</formula>
    </cfRule>
  </conditionalFormatting>
  <conditionalFormatting sqref="P502">
    <cfRule type="cellIs" dxfId="1955" priority="29" operator="lessThan">
      <formula>0</formula>
    </cfRule>
  </conditionalFormatting>
  <conditionalFormatting sqref="J329:N330 K327:N328">
    <cfRule type="cellIs" dxfId="1954" priority="30" operator="lessThan">
      <formula>0</formula>
    </cfRule>
  </conditionalFormatting>
  <conditionalFormatting sqref="O474:O477">
    <cfRule type="cellIs" dxfId="1953" priority="31" operator="lessThan">
      <formula>0</formula>
    </cfRule>
  </conditionalFormatting>
  <conditionalFormatting sqref="O482:O485">
    <cfRule type="cellIs" dxfId="1952" priority="32" operator="lessThan">
      <formula>0</formula>
    </cfRule>
  </conditionalFormatting>
  <conditionalFormatting sqref="O497:O501">
    <cfRule type="cellIs" dxfId="1951" priority="33" operator="lessThan">
      <formula>0</formula>
    </cfRule>
  </conditionalFormatting>
  <conditionalFormatting sqref="O490:O493">
    <cfRule type="cellIs" dxfId="1950" priority="34" operator="lessThan">
      <formula>0</formula>
    </cfRule>
  </conditionalFormatting>
  <conditionalFormatting sqref="P502">
    <cfRule type="cellIs" dxfId="1949" priority="35" operator="lessThan">
      <formula>0</formula>
    </cfRule>
  </conditionalFormatting>
  <conditionalFormatting sqref="P330">
    <cfRule type="cellIs" dxfId="1948" priority="36" operator="lessThan">
      <formula>0</formula>
    </cfRule>
  </conditionalFormatting>
  <conditionalFormatting sqref="P498:P501 B497">
    <cfRule type="cellIs" dxfId="1947" priority="37" operator="lessThan">
      <formula>0</formula>
    </cfRule>
  </conditionalFormatting>
  <conditionalFormatting sqref="O513:O516">
    <cfRule type="cellIs" dxfId="1946" priority="38" operator="lessThan">
      <formula>0</formula>
    </cfRule>
  </conditionalFormatting>
  <conditionalFormatting sqref="P513:P516 P518">
    <cfRule type="cellIs" dxfId="1945" priority="39" operator="lessThan">
      <formula>0</formula>
    </cfRule>
  </conditionalFormatting>
  <conditionalFormatting sqref="P517">
    <cfRule type="cellIs" dxfId="1944" priority="40" operator="lessThan">
      <formula>0</formula>
    </cfRule>
  </conditionalFormatting>
  <conditionalFormatting sqref="P444:P448">
    <cfRule type="cellIs" dxfId="1943" priority="41" operator="lessThan">
      <formula>0</formula>
    </cfRule>
  </conditionalFormatting>
  <conditionalFormatting sqref="P517">
    <cfRule type="cellIs" dxfId="1942" priority="42" operator="lessThan">
      <formula>0</formula>
    </cfRule>
  </conditionalFormatting>
  <conditionalFormatting sqref="J327">
    <cfRule type="cellIs" dxfId="1941" priority="43" operator="lessThan">
      <formula>0</formula>
    </cfRule>
  </conditionalFormatting>
  <conditionalFormatting sqref="O498:O501">
    <cfRule type="cellIs" dxfId="1940" priority="44" operator="lessThan">
      <formula>0</formula>
    </cfRule>
  </conditionalFormatting>
  <conditionalFormatting sqref="O325:P326 P327:P329">
    <cfRule type="cellIs" dxfId="1939" priority="45" operator="lessThan">
      <formula>0</formula>
    </cfRule>
  </conditionalFormatting>
  <conditionalFormatting sqref="P372">
    <cfRule type="cellIs" dxfId="1938" priority="46" operator="lessThan">
      <formula>0</formula>
    </cfRule>
  </conditionalFormatting>
  <conditionalFormatting sqref="B325">
    <cfRule type="cellIs" dxfId="1937" priority="47" operator="lessThan">
      <formula>0</formula>
    </cfRule>
  </conditionalFormatting>
  <conditionalFormatting sqref="O369:O371">
    <cfRule type="cellIs" dxfId="1936" priority="48" operator="lessThan">
      <formula>0</formula>
    </cfRule>
  </conditionalFormatting>
  <conditionalFormatting sqref="P373">
    <cfRule type="cellIs" dxfId="1935" priority="49" operator="lessThan">
      <formula>0</formula>
    </cfRule>
  </conditionalFormatting>
  <conditionalFormatting sqref="O325:O326">
    <cfRule type="cellIs" dxfId="1934" priority="50" operator="lessThan">
      <formula>0</formula>
    </cfRule>
  </conditionalFormatting>
  <conditionalFormatting sqref="O327:O330">
    <cfRule type="cellIs" dxfId="1933" priority="51" operator="lessThan">
      <formula>0</formula>
    </cfRule>
  </conditionalFormatting>
  <conditionalFormatting sqref="C373:M373">
    <cfRule type="cellIs" dxfId="1932" priority="52" operator="lessThan">
      <formula>0</formula>
    </cfRule>
  </conditionalFormatting>
  <conditionalFormatting sqref="P331">
    <cfRule type="cellIs" dxfId="1931" priority="53" operator="lessThan">
      <formula>0</formula>
    </cfRule>
  </conditionalFormatting>
  <conditionalFormatting sqref="O374:P374 P375:P377">
    <cfRule type="cellIs" dxfId="1930" priority="54" operator="lessThan">
      <formula>0</formula>
    </cfRule>
  </conditionalFormatting>
  <conditionalFormatting sqref="O375:O377">
    <cfRule type="cellIs" dxfId="1929" priority="55" operator="lessThan">
      <formula>0</formula>
    </cfRule>
  </conditionalFormatting>
  <conditionalFormatting sqref="C333:J333">
    <cfRule type="cellIs" dxfId="1928" priority="56" operator="lessThan">
      <formula>0</formula>
    </cfRule>
  </conditionalFormatting>
  <conditionalFormatting sqref="H361">
    <cfRule type="cellIs" dxfId="1927" priority="57" operator="lessThan">
      <formula>0</formula>
    </cfRule>
  </conditionalFormatting>
  <conditionalFormatting sqref="P378">
    <cfRule type="cellIs" dxfId="1926" priority="58" operator="lessThan">
      <formula>0</formula>
    </cfRule>
  </conditionalFormatting>
  <conditionalFormatting sqref="B326">
    <cfRule type="cellIs" dxfId="1925" priority="59" operator="lessThan">
      <formula>0</formula>
    </cfRule>
  </conditionalFormatting>
  <conditionalFormatting sqref="J328">
    <cfRule type="cellIs" dxfId="1924" priority="60" operator="lessThan">
      <formula>0</formula>
    </cfRule>
  </conditionalFormatting>
  <conditionalFormatting sqref="O331">
    <cfRule type="cellIs" dxfId="1923" priority="61" operator="lessThan">
      <formula>0</formula>
    </cfRule>
  </conditionalFormatting>
  <conditionalFormatting sqref="O416">
    <cfRule type="cellIs" dxfId="1922" priority="62" operator="lessThan">
      <formula>0</formula>
    </cfRule>
  </conditionalFormatting>
  <conditionalFormatting sqref="P330">
    <cfRule type="cellIs" dxfId="1921" priority="63" operator="lessThan">
      <formula>0</formula>
    </cfRule>
  </conditionalFormatting>
  <conditionalFormatting sqref="O332:P332 P333:P335">
    <cfRule type="cellIs" dxfId="1920" priority="64" operator="lessThan">
      <formula>0</formula>
    </cfRule>
  </conditionalFormatting>
  <conditionalFormatting sqref="O332">
    <cfRule type="cellIs" dxfId="1919" priority="65" operator="lessThan">
      <formula>0</formula>
    </cfRule>
  </conditionalFormatting>
  <conditionalFormatting sqref="O333:O336">
    <cfRule type="cellIs" dxfId="1918" priority="66" operator="lessThan">
      <formula>0</formula>
    </cfRule>
  </conditionalFormatting>
  <conditionalFormatting sqref="I334 K334:N334 C335:M336 K333:M333">
    <cfRule type="cellIs" dxfId="1917" priority="67" operator="lessThan">
      <formula>0</formula>
    </cfRule>
  </conditionalFormatting>
  <conditionalFormatting sqref="B332">
    <cfRule type="cellIs" dxfId="1916" priority="68" operator="lessThan">
      <formula>0</formula>
    </cfRule>
  </conditionalFormatting>
  <conditionalFormatting sqref="I333">
    <cfRule type="cellIs" dxfId="1915" priority="69" operator="lessThan">
      <formula>0</formula>
    </cfRule>
  </conditionalFormatting>
  <conditionalFormatting sqref="P337">
    <cfRule type="cellIs" dxfId="1914" priority="70" operator="lessThan">
      <formula>0</formula>
    </cfRule>
  </conditionalFormatting>
  <conditionalFormatting sqref="C334:J334">
    <cfRule type="cellIs" dxfId="1913" priority="71" operator="lessThan">
      <formula>0</formula>
    </cfRule>
  </conditionalFormatting>
  <conditionalFormatting sqref="P336">
    <cfRule type="cellIs" dxfId="1912" priority="72" operator="lessThan">
      <formula>0</formula>
    </cfRule>
  </conditionalFormatting>
  <conditionalFormatting sqref="P336">
    <cfRule type="cellIs" dxfId="1911" priority="73" operator="lessThan">
      <formula>0</formula>
    </cfRule>
  </conditionalFormatting>
  <conditionalFormatting sqref="O338:P338 P339:P341">
    <cfRule type="cellIs" dxfId="1910" priority="74" operator="lessThan">
      <formula>0</formula>
    </cfRule>
  </conditionalFormatting>
  <conditionalFormatting sqref="O338">
    <cfRule type="cellIs" dxfId="1909" priority="75" operator="lessThan">
      <formula>0</formula>
    </cfRule>
  </conditionalFormatting>
  <conditionalFormatting sqref="J339">
    <cfRule type="cellIs" dxfId="1908" priority="76" operator="lessThan">
      <formula>0</formula>
    </cfRule>
  </conditionalFormatting>
  <conditionalFormatting sqref="K339:N340 J341:M342">
    <cfRule type="cellIs" dxfId="1907" priority="77" operator="lessThan">
      <formula>0</formula>
    </cfRule>
  </conditionalFormatting>
  <conditionalFormatting sqref="O344">
    <cfRule type="cellIs" dxfId="1906" priority="78" operator="lessThan">
      <formula>0</formula>
    </cfRule>
  </conditionalFormatting>
  <conditionalFormatting sqref="P343">
    <cfRule type="cellIs" dxfId="1905" priority="79" operator="lessThan">
      <formula>0</formula>
    </cfRule>
  </conditionalFormatting>
  <conditionalFormatting sqref="B338">
    <cfRule type="cellIs" dxfId="1904" priority="80" operator="lessThan">
      <formula>0</formula>
    </cfRule>
  </conditionalFormatting>
  <conditionalFormatting sqref="O381:O383">
    <cfRule type="cellIs" dxfId="1903" priority="81" operator="lessThan">
      <formula>0</formula>
    </cfRule>
  </conditionalFormatting>
  <conditionalFormatting sqref="J340">
    <cfRule type="cellIs" dxfId="1902" priority="82" operator="lessThan">
      <formula>0</formula>
    </cfRule>
  </conditionalFormatting>
  <conditionalFormatting sqref="P342">
    <cfRule type="cellIs" dxfId="1901" priority="83" operator="lessThan">
      <formula>0</formula>
    </cfRule>
  </conditionalFormatting>
  <conditionalFormatting sqref="O344:P344 P345:P347">
    <cfRule type="cellIs" dxfId="1900" priority="84" operator="lessThan">
      <formula>0</formula>
    </cfRule>
  </conditionalFormatting>
  <conditionalFormatting sqref="P348">
    <cfRule type="cellIs" dxfId="1899" priority="85" operator="lessThan">
      <formula>0</formula>
    </cfRule>
  </conditionalFormatting>
  <conditionalFormatting sqref="I346 K345:N346 C347:M348">
    <cfRule type="cellIs" dxfId="1898" priority="86" operator="lessThan">
      <formula>0</formula>
    </cfRule>
  </conditionalFormatting>
  <conditionalFormatting sqref="I345">
    <cfRule type="cellIs" dxfId="1897" priority="87" operator="lessThan">
      <formula>0</formula>
    </cfRule>
  </conditionalFormatting>
  <conditionalFormatting sqref="C345:J345">
    <cfRule type="cellIs" dxfId="1896" priority="88" operator="lessThan">
      <formula>0</formula>
    </cfRule>
  </conditionalFormatting>
  <conditionalFormatting sqref="B344">
    <cfRule type="cellIs" dxfId="1895" priority="89" operator="lessThan">
      <formula>0</formula>
    </cfRule>
  </conditionalFormatting>
  <conditionalFormatting sqref="P349">
    <cfRule type="cellIs" dxfId="1894" priority="90" operator="lessThan">
      <formula>0</formula>
    </cfRule>
  </conditionalFormatting>
  <conditionalFormatting sqref="O387:O389">
    <cfRule type="cellIs" dxfId="1893" priority="91" operator="lessThan">
      <formula>0</formula>
    </cfRule>
  </conditionalFormatting>
  <conditionalFormatting sqref="C346:J346">
    <cfRule type="cellIs" dxfId="1892" priority="92" operator="lessThan">
      <formula>0</formula>
    </cfRule>
  </conditionalFormatting>
  <conditionalFormatting sqref="P348">
    <cfRule type="cellIs" dxfId="1891" priority="93" operator="lessThan">
      <formula>0</formula>
    </cfRule>
  </conditionalFormatting>
  <conditionalFormatting sqref="O350:P350 P351:P353">
    <cfRule type="cellIs" dxfId="1890" priority="94" operator="lessThan">
      <formula>0</formula>
    </cfRule>
  </conditionalFormatting>
  <conditionalFormatting sqref="O350">
    <cfRule type="cellIs" dxfId="1889" priority="95" operator="lessThan">
      <formula>0</formula>
    </cfRule>
  </conditionalFormatting>
  <conditionalFormatting sqref="O351:O353">
    <cfRule type="cellIs" dxfId="1888" priority="96" operator="lessThan">
      <formula>0</formula>
    </cfRule>
  </conditionalFormatting>
  <conditionalFormatting sqref="I352 K351:N352 C353:M354">
    <cfRule type="cellIs" dxfId="1887" priority="97" operator="lessThan">
      <formula>0</formula>
    </cfRule>
  </conditionalFormatting>
  <conditionalFormatting sqref="I351">
    <cfRule type="cellIs" dxfId="1886" priority="98" operator="lessThan">
      <formula>0</formula>
    </cfRule>
  </conditionalFormatting>
  <conditionalFormatting sqref="C351:J351">
    <cfRule type="cellIs" dxfId="1885" priority="99" operator="lessThan">
      <formula>0</formula>
    </cfRule>
  </conditionalFormatting>
  <conditionalFormatting sqref="B350">
    <cfRule type="cellIs" dxfId="1884" priority="100" operator="lessThan">
      <formula>0</formula>
    </cfRule>
  </conditionalFormatting>
  <conditionalFormatting sqref="P355">
    <cfRule type="cellIs" dxfId="1883" priority="101" operator="lessThan">
      <formula>0</formula>
    </cfRule>
  </conditionalFormatting>
  <conditionalFormatting sqref="C352:J352">
    <cfRule type="cellIs" dxfId="1882" priority="102" operator="lessThan">
      <formula>0</formula>
    </cfRule>
  </conditionalFormatting>
  <conditionalFormatting sqref="P354">
    <cfRule type="cellIs" dxfId="1881" priority="103" operator="lessThan">
      <formula>0</formula>
    </cfRule>
  </conditionalFormatting>
  <conditionalFormatting sqref="P354">
    <cfRule type="cellIs" dxfId="1880" priority="104" operator="lessThan">
      <formula>0</formula>
    </cfRule>
  </conditionalFormatting>
  <conditionalFormatting sqref="O356:P356 P357:P359">
    <cfRule type="cellIs" dxfId="1879" priority="105" operator="lessThan">
      <formula>0</formula>
    </cfRule>
  </conditionalFormatting>
  <conditionalFormatting sqref="O356">
    <cfRule type="cellIs" dxfId="1878" priority="106" operator="lessThan">
      <formula>0</formula>
    </cfRule>
  </conditionalFormatting>
  <conditionalFormatting sqref="O357:O359">
    <cfRule type="cellIs" dxfId="1877" priority="107" operator="lessThan">
      <formula>0</formula>
    </cfRule>
  </conditionalFormatting>
  <conditionalFormatting sqref="I358 K357:N358 C359:N359 C360:M360">
    <cfRule type="cellIs" dxfId="1876" priority="108" operator="lessThan">
      <formula>0</formula>
    </cfRule>
  </conditionalFormatting>
  <conditionalFormatting sqref="I357">
    <cfRule type="cellIs" dxfId="1875" priority="109" operator="lessThan">
      <formula>0</formula>
    </cfRule>
  </conditionalFormatting>
  <conditionalFormatting sqref="C357:J357">
    <cfRule type="cellIs" dxfId="1874" priority="110" operator="lessThan">
      <formula>0</formula>
    </cfRule>
  </conditionalFormatting>
  <conditionalFormatting sqref="B356">
    <cfRule type="cellIs" dxfId="1873" priority="111" operator="lessThan">
      <formula>0</formula>
    </cfRule>
  </conditionalFormatting>
  <conditionalFormatting sqref="P361">
    <cfRule type="cellIs" dxfId="1872" priority="112" operator="lessThan">
      <formula>0</formula>
    </cfRule>
  </conditionalFormatting>
  <conditionalFormatting sqref="C358:J358">
    <cfRule type="cellIs" dxfId="1871" priority="113" operator="lessThan">
      <formula>0</formula>
    </cfRule>
  </conditionalFormatting>
  <conditionalFormatting sqref="P360">
    <cfRule type="cellIs" dxfId="1870" priority="114" operator="lessThan">
      <formula>0</formula>
    </cfRule>
  </conditionalFormatting>
  <conditionalFormatting sqref="P360">
    <cfRule type="cellIs" dxfId="1869" priority="115" operator="lessThan">
      <formula>0</formula>
    </cfRule>
  </conditionalFormatting>
  <conditionalFormatting sqref="O362:P362 P363:P365">
    <cfRule type="cellIs" dxfId="1868" priority="116" operator="lessThan">
      <formula>0</formula>
    </cfRule>
  </conditionalFormatting>
  <conditionalFormatting sqref="O362">
    <cfRule type="cellIs" dxfId="1867" priority="117" operator="lessThan">
      <formula>0</formula>
    </cfRule>
  </conditionalFormatting>
  <conditionalFormatting sqref="O363:O365">
    <cfRule type="cellIs" dxfId="1866" priority="118" operator="lessThan">
      <formula>0</formula>
    </cfRule>
  </conditionalFormatting>
  <conditionalFormatting sqref="B362">
    <cfRule type="cellIs" dxfId="1865" priority="119" operator="lessThan">
      <formula>0</formula>
    </cfRule>
  </conditionalFormatting>
  <conditionalFormatting sqref="P367">
    <cfRule type="cellIs" dxfId="1864" priority="120" operator="lessThan">
      <formula>0</formula>
    </cfRule>
  </conditionalFormatting>
  <conditionalFormatting sqref="P366">
    <cfRule type="cellIs" dxfId="1863" priority="121" operator="lessThan">
      <formula>0</formula>
    </cfRule>
  </conditionalFormatting>
  <conditionalFormatting sqref="P366">
    <cfRule type="cellIs" dxfId="1862" priority="122" operator="lessThan">
      <formula>0</formula>
    </cfRule>
  </conditionalFormatting>
  <conditionalFormatting sqref="O368:P368 P369:P371">
    <cfRule type="cellIs" dxfId="1861" priority="123" operator="lessThan">
      <formula>0</formula>
    </cfRule>
  </conditionalFormatting>
  <conditionalFormatting sqref="O368">
    <cfRule type="cellIs" dxfId="1860" priority="124" operator="lessThan">
      <formula>0</formula>
    </cfRule>
  </conditionalFormatting>
  <conditionalFormatting sqref="H373">
    <cfRule type="cellIs" dxfId="1859" priority="125" operator="lessThan">
      <formula>0</formula>
    </cfRule>
  </conditionalFormatting>
  <conditionalFormatting sqref="B368">
    <cfRule type="cellIs" dxfId="1858" priority="126" operator="lessThan">
      <formula>0</formula>
    </cfRule>
  </conditionalFormatting>
  <conditionalFormatting sqref="H354">
    <cfRule type="cellIs" dxfId="1857" priority="127" operator="lessThan">
      <formula>0</formula>
    </cfRule>
  </conditionalFormatting>
  <conditionalFormatting sqref="P372">
    <cfRule type="cellIs" dxfId="1856" priority="128" operator="lessThan">
      <formula>0</formula>
    </cfRule>
  </conditionalFormatting>
  <conditionalFormatting sqref="H336">
    <cfRule type="cellIs" dxfId="1855" priority="129" operator="lessThan">
      <formula>0</formula>
    </cfRule>
  </conditionalFormatting>
  <conditionalFormatting sqref="H337">
    <cfRule type="cellIs" dxfId="1854" priority="130" operator="lessThan">
      <formula>0</formula>
    </cfRule>
  </conditionalFormatting>
  <conditionalFormatting sqref="O374">
    <cfRule type="cellIs" dxfId="1853" priority="131" operator="lessThan">
      <formula>0</formula>
    </cfRule>
  </conditionalFormatting>
  <conditionalFormatting sqref="P414">
    <cfRule type="cellIs" dxfId="1852" priority="132" operator="lessThan">
      <formula>0</formula>
    </cfRule>
  </conditionalFormatting>
  <conditionalFormatting sqref="H348">
    <cfRule type="cellIs" dxfId="1851" priority="133" operator="lessThan">
      <formula>0</formula>
    </cfRule>
  </conditionalFormatting>
  <conditionalFormatting sqref="P378">
    <cfRule type="cellIs" dxfId="1850" priority="134" operator="lessThan">
      <formula>0</formula>
    </cfRule>
  </conditionalFormatting>
  <conditionalFormatting sqref="O416:P416 P417:P419">
    <cfRule type="cellIs" dxfId="1849" priority="135" operator="lessThan">
      <formula>0</formula>
    </cfRule>
  </conditionalFormatting>
  <conditionalFormatting sqref="C367:M367">
    <cfRule type="cellIs" dxfId="1848" priority="136" operator="lessThan">
      <formula>0</formula>
    </cfRule>
  </conditionalFormatting>
  <conditionalFormatting sqref="C361:M361">
    <cfRule type="cellIs" dxfId="1847" priority="137" operator="lessThan">
      <formula>0</formula>
    </cfRule>
  </conditionalFormatting>
  <conditionalFormatting sqref="C355:M355">
    <cfRule type="cellIs" dxfId="1846" priority="138" operator="lessThan">
      <formula>0</formula>
    </cfRule>
  </conditionalFormatting>
  <conditionalFormatting sqref="C349:M349">
    <cfRule type="cellIs" dxfId="1845" priority="139" operator="lessThan">
      <formula>0</formula>
    </cfRule>
  </conditionalFormatting>
  <conditionalFormatting sqref="J343:M343">
    <cfRule type="cellIs" dxfId="1844" priority="140" operator="lessThan">
      <formula>0</formula>
    </cfRule>
  </conditionalFormatting>
  <conditionalFormatting sqref="C337:M337">
    <cfRule type="cellIs" dxfId="1843" priority="141" operator="lessThan">
      <formula>0</formula>
    </cfRule>
  </conditionalFormatting>
  <conditionalFormatting sqref="J331:N331">
    <cfRule type="cellIs" dxfId="1842" priority="142" operator="lessThan">
      <formula>0</formula>
    </cfRule>
  </conditionalFormatting>
  <conditionalFormatting sqref="B374">
    <cfRule type="cellIs" dxfId="1841" priority="143" operator="lessThan">
      <formula>0</formula>
    </cfRule>
  </conditionalFormatting>
  <conditionalFormatting sqref="B379">
    <cfRule type="cellIs" dxfId="1840" priority="144" operator="lessThan">
      <formula>0</formula>
    </cfRule>
  </conditionalFormatting>
  <conditionalFormatting sqref="P384">
    <cfRule type="cellIs" dxfId="1839" priority="145" operator="lessThan">
      <formula>0</formula>
    </cfRule>
  </conditionalFormatting>
  <conditionalFormatting sqref="P385">
    <cfRule type="cellIs" dxfId="1838" priority="146" operator="lessThan">
      <formula>0</formula>
    </cfRule>
  </conditionalFormatting>
  <conditionalFormatting sqref="O380:P380 P381:P383">
    <cfRule type="cellIs" dxfId="1837" priority="147" operator="lessThan">
      <formula>0</formula>
    </cfRule>
  </conditionalFormatting>
  <conditionalFormatting sqref="O380">
    <cfRule type="cellIs" dxfId="1836" priority="148" operator="lessThan">
      <formula>0</formula>
    </cfRule>
  </conditionalFormatting>
  <conditionalFormatting sqref="P384">
    <cfRule type="cellIs" dxfId="1835" priority="149" operator="lessThan">
      <formula>0</formula>
    </cfRule>
  </conditionalFormatting>
  <conditionalFormatting sqref="B380">
    <cfRule type="cellIs" dxfId="1834" priority="150" operator="lessThan">
      <formula>0</formula>
    </cfRule>
  </conditionalFormatting>
  <conditionalFormatting sqref="P390">
    <cfRule type="cellIs" dxfId="1833" priority="151" operator="lessThan">
      <formula>0</formula>
    </cfRule>
  </conditionalFormatting>
  <conditionalFormatting sqref="P391">
    <cfRule type="cellIs" dxfId="1832" priority="152" operator="lessThan">
      <formula>0</formula>
    </cfRule>
  </conditionalFormatting>
  <conditionalFormatting sqref="O386:P386 P387:P389">
    <cfRule type="cellIs" dxfId="1831" priority="153" operator="lessThan">
      <formula>0</formula>
    </cfRule>
  </conditionalFormatting>
  <conditionalFormatting sqref="O386">
    <cfRule type="cellIs" dxfId="1830" priority="154" operator="lessThan">
      <formula>0</formula>
    </cfRule>
  </conditionalFormatting>
  <conditionalFormatting sqref="P390">
    <cfRule type="cellIs" dxfId="1829" priority="155" operator="lessThan">
      <formula>0</formula>
    </cfRule>
  </conditionalFormatting>
  <conditionalFormatting sqref="B386">
    <cfRule type="cellIs" dxfId="1828" priority="156" operator="lessThan">
      <formula>0</formula>
    </cfRule>
  </conditionalFormatting>
  <conditionalFormatting sqref="P408">
    <cfRule type="cellIs" dxfId="1827" priority="157" operator="lessThan">
      <formula>0</formula>
    </cfRule>
  </conditionalFormatting>
  <conditionalFormatting sqref="O405:O407">
    <cfRule type="cellIs" dxfId="1826" priority="158" operator="lessThan">
      <formula>0</formula>
    </cfRule>
  </conditionalFormatting>
  <conditionalFormatting sqref="P409">
    <cfRule type="cellIs" dxfId="1825" priority="159" operator="lessThan">
      <formula>0</formula>
    </cfRule>
  </conditionalFormatting>
  <conditionalFormatting sqref="O404:P404 P405:P407">
    <cfRule type="cellIs" dxfId="1824" priority="160" operator="lessThan">
      <formula>0</formula>
    </cfRule>
  </conditionalFormatting>
  <conditionalFormatting sqref="O404">
    <cfRule type="cellIs" dxfId="1823" priority="161" operator="lessThan">
      <formula>0</formula>
    </cfRule>
  </conditionalFormatting>
  <conditionalFormatting sqref="P408">
    <cfRule type="cellIs" dxfId="1822" priority="162" operator="lessThan">
      <formula>0</formula>
    </cfRule>
  </conditionalFormatting>
  <conditionalFormatting sqref="H367">
    <cfRule type="cellIs" dxfId="1821" priority="163" operator="lessThan">
      <formula>0</formula>
    </cfRule>
  </conditionalFormatting>
  <conditionalFormatting sqref="O411:O413">
    <cfRule type="cellIs" dxfId="1820" priority="164" operator="lessThan">
      <formula>0</formula>
    </cfRule>
  </conditionalFormatting>
  <conditionalFormatting sqref="P420">
    <cfRule type="cellIs" dxfId="1819" priority="165" operator="lessThan">
      <formula>0</formula>
    </cfRule>
  </conditionalFormatting>
  <conditionalFormatting sqref="H360">
    <cfRule type="cellIs" dxfId="1818" priority="166" operator="lessThan">
      <formula>0</formula>
    </cfRule>
  </conditionalFormatting>
  <conditionalFormatting sqref="H355">
    <cfRule type="cellIs" dxfId="1817" priority="167" operator="lessThan">
      <formula>0</formula>
    </cfRule>
  </conditionalFormatting>
  <conditionalFormatting sqref="P414">
    <cfRule type="cellIs" dxfId="1816" priority="168" operator="lessThan">
      <formula>0</formula>
    </cfRule>
  </conditionalFormatting>
  <conditionalFormatting sqref="H349">
    <cfRule type="cellIs" dxfId="1815" priority="169" operator="lessThan">
      <formula>0</formula>
    </cfRule>
  </conditionalFormatting>
  <conditionalFormatting sqref="O417:O419">
    <cfRule type="cellIs" dxfId="1814" priority="170" operator="lessThan">
      <formula>0</formula>
    </cfRule>
  </conditionalFormatting>
  <conditionalFormatting sqref="O410:P410 P411:P413">
    <cfRule type="cellIs" dxfId="1813" priority="171" operator="lessThan">
      <formula>0</formula>
    </cfRule>
  </conditionalFormatting>
  <conditionalFormatting sqref="O410">
    <cfRule type="cellIs" dxfId="1812" priority="172" operator="lessThan">
      <formula>0</formula>
    </cfRule>
  </conditionalFormatting>
  <conditionalFormatting sqref="B410">
    <cfRule type="cellIs" dxfId="1811" priority="173" operator="lessThan">
      <formula>0</formula>
    </cfRule>
  </conditionalFormatting>
  <conditionalFormatting sqref="P421:P422">
    <cfRule type="cellIs" dxfId="1810" priority="174" operator="lessThan">
      <formula>0</formula>
    </cfRule>
  </conditionalFormatting>
  <conditionalFormatting sqref="P420">
    <cfRule type="cellIs" dxfId="1809" priority="175" operator="lessThan">
      <formula>0</formula>
    </cfRule>
  </conditionalFormatting>
  <conditionalFormatting sqref="B422">
    <cfRule type="cellIs" dxfId="1808" priority="176" operator="lessThan">
      <formula>0</formula>
    </cfRule>
  </conditionalFormatting>
  <conditionalFormatting sqref="B416">
    <cfRule type="cellIs" dxfId="1807" priority="177" operator="lessThan">
      <formula>0</formula>
    </cfRule>
  </conditionalFormatting>
  <conditionalFormatting sqref="O422">
    <cfRule type="cellIs" dxfId="1806" priority="178" operator="lessThan">
      <formula>0</formula>
    </cfRule>
  </conditionalFormatting>
  <conditionalFormatting sqref="B423">
    <cfRule type="cellIs" dxfId="1805" priority="179" operator="lessThan">
      <formula>0</formula>
    </cfRule>
  </conditionalFormatting>
  <conditionalFormatting sqref="P415">
    <cfRule type="cellIs" dxfId="1804" priority="180" operator="lessThan">
      <formula>0</formula>
    </cfRule>
  </conditionalFormatting>
  <conditionalFormatting sqref="P424:P426">
    <cfRule type="cellIs" dxfId="1803" priority="181" operator="lessThan">
      <formula>0</formula>
    </cfRule>
  </conditionalFormatting>
  <conditionalFormatting sqref="O424:O426">
    <cfRule type="cellIs" dxfId="1802" priority="182" operator="lessThan">
      <formula>0</formula>
    </cfRule>
  </conditionalFormatting>
  <conditionalFormatting sqref="P571">
    <cfRule type="cellIs" dxfId="1801" priority="183" operator="lessThan">
      <formula>0</formula>
    </cfRule>
  </conditionalFormatting>
  <conditionalFormatting sqref="B603">
    <cfRule type="cellIs" dxfId="1800" priority="184" operator="lessThan">
      <formula>0</formula>
    </cfRule>
  </conditionalFormatting>
  <conditionalFormatting sqref="O430:O432">
    <cfRule type="cellIs" dxfId="1799" priority="185" operator="lessThan">
      <formula>0</formula>
    </cfRule>
  </conditionalFormatting>
  <conditionalFormatting sqref="P433">
    <cfRule type="cellIs" dxfId="1798" priority="186" operator="lessThan">
      <formula>0</formula>
    </cfRule>
  </conditionalFormatting>
  <conditionalFormatting sqref="P555">
    <cfRule type="cellIs" dxfId="1797" priority="187" operator="lessThan">
      <formula>0</formula>
    </cfRule>
  </conditionalFormatting>
  <conditionalFormatting sqref="P427">
    <cfRule type="cellIs" dxfId="1796" priority="188" operator="lessThan">
      <formula>0</formula>
    </cfRule>
  </conditionalFormatting>
  <conditionalFormatting sqref="P427">
    <cfRule type="cellIs" dxfId="1795" priority="189" operator="lessThan">
      <formula>0</formula>
    </cfRule>
  </conditionalFormatting>
  <conditionalFormatting sqref="P433">
    <cfRule type="cellIs" dxfId="1794" priority="190" operator="lessThan">
      <formula>0</formula>
    </cfRule>
  </conditionalFormatting>
  <conditionalFormatting sqref="J551:N553 J554:M554">
    <cfRule type="cellIs" dxfId="1793" priority="191" operator="lessThan">
      <formula>0</formula>
    </cfRule>
  </conditionalFormatting>
  <conditionalFormatting sqref="B429">
    <cfRule type="cellIs" dxfId="1792" priority="192" operator="lessThan">
      <formula>0</formula>
    </cfRule>
  </conditionalFormatting>
  <conditionalFormatting sqref="O567:O570">
    <cfRule type="cellIs" dxfId="1791" priority="193" operator="lessThan">
      <formula>0</formula>
    </cfRule>
  </conditionalFormatting>
  <conditionalFormatting sqref="P430:P432">
    <cfRule type="cellIs" dxfId="1790" priority="194" operator="lessThan">
      <formula>0</formula>
    </cfRule>
  </conditionalFormatting>
  <conditionalFormatting sqref="P551:P553">
    <cfRule type="cellIs" dxfId="1789" priority="195" operator="lessThan">
      <formula>0</formula>
    </cfRule>
  </conditionalFormatting>
  <conditionalFormatting sqref="P554">
    <cfRule type="cellIs" dxfId="1788" priority="196" operator="lessThan">
      <formula>0</formula>
    </cfRule>
  </conditionalFormatting>
  <conditionalFormatting sqref="P428">
    <cfRule type="cellIs" dxfId="1787" priority="197" operator="lessThan">
      <formula>0</formula>
    </cfRule>
  </conditionalFormatting>
  <conditionalFormatting sqref="B550">
    <cfRule type="cellIs" dxfId="1786" priority="198" operator="lessThan">
      <formula>0</formula>
    </cfRule>
  </conditionalFormatting>
  <conditionalFormatting sqref="O551:O553">
    <cfRule type="cellIs" dxfId="1785" priority="199" operator="lessThan">
      <formula>0</formula>
    </cfRule>
  </conditionalFormatting>
  <conditionalFormatting sqref="J552">
    <cfRule type="cellIs" dxfId="1784" priority="200" operator="lessThan">
      <formula>0</formula>
    </cfRule>
  </conditionalFormatting>
  <conditionalFormatting sqref="P570">
    <cfRule type="cellIs" dxfId="1783" priority="201" operator="lessThan">
      <formula>0</formula>
    </cfRule>
  </conditionalFormatting>
  <conditionalFormatting sqref="J553:N553 K551:N552 J554:M554">
    <cfRule type="cellIs" dxfId="1782" priority="202" operator="lessThan">
      <formula>0</formula>
    </cfRule>
  </conditionalFormatting>
  <conditionalFormatting sqref="P554">
    <cfRule type="cellIs" dxfId="1781" priority="203" operator="lessThan">
      <formula>0</formula>
    </cfRule>
  </conditionalFormatting>
  <conditionalFormatting sqref="J567:N567 J569:N570 J568:M568">
    <cfRule type="cellIs" dxfId="1780" priority="204" operator="lessThan">
      <formula>0</formula>
    </cfRule>
  </conditionalFormatting>
  <conditionalFormatting sqref="O594:O597">
    <cfRule type="cellIs" dxfId="1779" priority="205" operator="lessThan">
      <formula>0</formula>
    </cfRule>
  </conditionalFormatting>
  <conditionalFormatting sqref="P570">
    <cfRule type="cellIs" dxfId="1778" priority="206" operator="lessThan">
      <formula>0</formula>
    </cfRule>
  </conditionalFormatting>
  <conditionalFormatting sqref="J568">
    <cfRule type="cellIs" dxfId="1777" priority="207" operator="lessThan">
      <formula>0</formula>
    </cfRule>
  </conditionalFormatting>
  <conditionalFormatting sqref="J569:N570 K567:N567 K568:M568">
    <cfRule type="cellIs" dxfId="1776" priority="208" operator="lessThan">
      <formula>0</formula>
    </cfRule>
  </conditionalFormatting>
  <conditionalFormatting sqref="P567:P569">
    <cfRule type="cellIs" dxfId="1775" priority="209" operator="lessThan">
      <formula>0</formula>
    </cfRule>
  </conditionalFormatting>
  <conditionalFormatting sqref="P607">
    <cfRule type="cellIs" dxfId="1774" priority="210" operator="lessThan">
      <formula>0</formula>
    </cfRule>
  </conditionalFormatting>
  <conditionalFormatting sqref="I604">
    <cfRule type="cellIs" dxfId="1773" priority="211" operator="lessThan">
      <formula>0</formula>
    </cfRule>
  </conditionalFormatting>
  <conditionalFormatting sqref="C594:N597">
    <cfRule type="cellIs" dxfId="1772" priority="212" operator="lessThan">
      <formula>0</formula>
    </cfRule>
  </conditionalFormatting>
  <conditionalFormatting sqref="P597">
    <cfRule type="cellIs" dxfId="1771" priority="213" operator="lessThan">
      <formula>0</formula>
    </cfRule>
  </conditionalFormatting>
  <conditionalFormatting sqref="I594">
    <cfRule type="cellIs" dxfId="1770" priority="214" operator="lessThan">
      <formula>0</formula>
    </cfRule>
  </conditionalFormatting>
  <conditionalFormatting sqref="H599:H602">
    <cfRule type="cellIs" dxfId="1769" priority="215" operator="lessThan">
      <formula>0</formula>
    </cfRule>
  </conditionalFormatting>
  <conditionalFormatting sqref="P597">
    <cfRule type="cellIs" dxfId="1768" priority="216" operator="lessThan">
      <formula>0</formula>
    </cfRule>
  </conditionalFormatting>
  <conditionalFormatting sqref="H594">
    <cfRule type="cellIs" dxfId="1767" priority="217" operator="lessThan">
      <formula>0</formula>
    </cfRule>
  </conditionalFormatting>
  <conditionalFormatting sqref="H594:H597">
    <cfRule type="cellIs" dxfId="1766" priority="218" operator="lessThan">
      <formula>0</formula>
    </cfRule>
  </conditionalFormatting>
  <conditionalFormatting sqref="C595:J595">
    <cfRule type="cellIs" dxfId="1765" priority="219" operator="lessThan">
      <formula>0</formula>
    </cfRule>
  </conditionalFormatting>
  <conditionalFormatting sqref="H595:H597">
    <cfRule type="cellIs" dxfId="1764" priority="220" operator="lessThan">
      <formula>0</formula>
    </cfRule>
  </conditionalFormatting>
  <conditionalFormatting sqref="I595 K594:N595 C596:N597">
    <cfRule type="cellIs" dxfId="1763" priority="221" operator="lessThan">
      <formula>0</formula>
    </cfRule>
  </conditionalFormatting>
  <conditionalFormatting sqref="P594:P596">
    <cfRule type="cellIs" dxfId="1762" priority="222" operator="lessThan">
      <formula>0</formula>
    </cfRule>
  </conditionalFormatting>
  <conditionalFormatting sqref="B593">
    <cfRule type="cellIs" dxfId="1761" priority="223" operator="lessThan">
      <formula>0</formula>
    </cfRule>
  </conditionalFormatting>
  <conditionalFormatting sqref="P602">
    <cfRule type="cellIs" dxfId="1760" priority="224" operator="lessThan">
      <formula>0</formula>
    </cfRule>
  </conditionalFormatting>
  <conditionalFormatting sqref="I599">
    <cfRule type="cellIs" dxfId="1759" priority="225" operator="lessThan">
      <formula>0</formula>
    </cfRule>
  </conditionalFormatting>
  <conditionalFormatting sqref="C599:N602">
    <cfRule type="cellIs" dxfId="1758" priority="226" operator="lessThan">
      <formula>0</formula>
    </cfRule>
  </conditionalFormatting>
  <conditionalFormatting sqref="P602">
    <cfRule type="cellIs" dxfId="1757" priority="227" operator="lessThan">
      <formula>0</formula>
    </cfRule>
  </conditionalFormatting>
  <conditionalFormatting sqref="H599">
    <cfRule type="cellIs" dxfId="1756" priority="228" operator="lessThan">
      <formula>0</formula>
    </cfRule>
  </conditionalFormatting>
  <conditionalFormatting sqref="O599:O602">
    <cfRule type="cellIs" dxfId="1755" priority="229" operator="lessThan">
      <formula>0</formula>
    </cfRule>
  </conditionalFormatting>
  <conditionalFormatting sqref="C600:J600">
    <cfRule type="cellIs" dxfId="1754" priority="230" operator="lessThan">
      <formula>0</formula>
    </cfRule>
  </conditionalFormatting>
  <conditionalFormatting sqref="H600:H602">
    <cfRule type="cellIs" dxfId="1753" priority="231" operator="lessThan">
      <formula>0</formula>
    </cfRule>
  </conditionalFormatting>
  <conditionalFormatting sqref="I600 K599:N600 C601:N602">
    <cfRule type="cellIs" dxfId="1752" priority="232" operator="lessThan">
      <formula>0</formula>
    </cfRule>
  </conditionalFormatting>
  <conditionalFormatting sqref="P599:P601">
    <cfRule type="cellIs" dxfId="1751" priority="233" operator="lessThan">
      <formula>0</formula>
    </cfRule>
  </conditionalFormatting>
  <conditionalFormatting sqref="B598">
    <cfRule type="cellIs" dxfId="1750" priority="234" operator="lessThan">
      <formula>0</formula>
    </cfRule>
  </conditionalFormatting>
  <conditionalFormatting sqref="C604:N607">
    <cfRule type="cellIs" dxfId="1749" priority="235" operator="lessThan">
      <formula>0</formula>
    </cfRule>
  </conditionalFormatting>
  <conditionalFormatting sqref="P607">
    <cfRule type="cellIs" dxfId="1748" priority="236" operator="lessThan">
      <formula>0</formula>
    </cfRule>
  </conditionalFormatting>
  <conditionalFormatting sqref="H604">
    <cfRule type="cellIs" dxfId="1747" priority="237" operator="lessThan">
      <formula>0</formula>
    </cfRule>
  </conditionalFormatting>
  <conditionalFormatting sqref="H604:H607">
    <cfRule type="cellIs" dxfId="1746" priority="238" operator="lessThan">
      <formula>0</formula>
    </cfRule>
  </conditionalFormatting>
  <conditionalFormatting sqref="O604:O607">
    <cfRule type="cellIs" dxfId="1745" priority="239" operator="lessThan">
      <formula>0</formula>
    </cfRule>
  </conditionalFormatting>
  <conditionalFormatting sqref="C605:J605">
    <cfRule type="cellIs" dxfId="1744" priority="240" operator="lessThan">
      <formula>0</formula>
    </cfRule>
  </conditionalFormatting>
  <conditionalFormatting sqref="H605:H607">
    <cfRule type="cellIs" dxfId="1743" priority="241" operator="lessThan">
      <formula>0</formula>
    </cfRule>
  </conditionalFormatting>
  <conditionalFormatting sqref="I605 K604:N605 C606:N607">
    <cfRule type="cellIs" dxfId="1742" priority="242" operator="lessThan">
      <formula>0</formula>
    </cfRule>
  </conditionalFormatting>
  <conditionalFormatting sqref="P604:P606">
    <cfRule type="cellIs" dxfId="1741" priority="243" operator="lessThan">
      <formula>0</formula>
    </cfRule>
  </conditionalFormatting>
  <conditionalFormatting sqref="C327:I327">
    <cfRule type="cellIs" dxfId="1740" priority="244" operator="lessThan">
      <formula>0</formula>
    </cfRule>
  </conditionalFormatting>
  <conditionalFormatting sqref="C329:I330">
    <cfRule type="cellIs" dxfId="1739" priority="245" operator="lessThan">
      <formula>0</formula>
    </cfRule>
  </conditionalFormatting>
  <conditionalFormatting sqref="O464:P464">
    <cfRule type="cellIs" dxfId="1738" priority="246" operator="lessThan">
      <formula>0</formula>
    </cfRule>
  </conditionalFormatting>
  <conditionalFormatting sqref="O457:O460">
    <cfRule type="cellIs" dxfId="1737" priority="247" operator="lessThan">
      <formula>0</formula>
    </cfRule>
  </conditionalFormatting>
  <conditionalFormatting sqref="P579:P581">
    <cfRule type="cellIs" dxfId="1736" priority="248" operator="lessThan">
      <formula>0</formula>
    </cfRule>
  </conditionalFormatting>
  <conditionalFormatting sqref="B456">
    <cfRule type="cellIs" dxfId="1735" priority="249" operator="lessThan">
      <formula>0</formula>
    </cfRule>
  </conditionalFormatting>
  <conditionalFormatting sqref="O584:O587">
    <cfRule type="cellIs" dxfId="1734" priority="250" operator="lessThan">
      <formula>0</formula>
    </cfRule>
  </conditionalFormatting>
  <conditionalFormatting sqref="C328:I328">
    <cfRule type="cellIs" dxfId="1733" priority="251" operator="lessThan">
      <formula>0</formula>
    </cfRule>
  </conditionalFormatting>
  <conditionalFormatting sqref="C331:I331">
    <cfRule type="cellIs" dxfId="1732" priority="252" operator="lessThan">
      <formula>0</formula>
    </cfRule>
  </conditionalFormatting>
  <conditionalFormatting sqref="C341:I342">
    <cfRule type="cellIs" dxfId="1731" priority="253" operator="lessThan">
      <formula>0</formula>
    </cfRule>
  </conditionalFormatting>
  <conditionalFormatting sqref="C339:I339">
    <cfRule type="cellIs" dxfId="1730" priority="254" operator="lessThan">
      <formula>0</formula>
    </cfRule>
  </conditionalFormatting>
  <conditionalFormatting sqref="C340:I340">
    <cfRule type="cellIs" dxfId="1729" priority="255" operator="lessThan">
      <formula>0</formula>
    </cfRule>
  </conditionalFormatting>
  <conditionalFormatting sqref="C343:I343">
    <cfRule type="cellIs" dxfId="1728" priority="256" operator="lessThan">
      <formula>0</formula>
    </cfRule>
  </conditionalFormatting>
  <conditionalFormatting sqref="C551:I554">
    <cfRule type="cellIs" dxfId="1727" priority="257" operator="lessThan">
      <formula>0</formula>
    </cfRule>
  </conditionalFormatting>
  <conditionalFormatting sqref="C552:I552">
    <cfRule type="cellIs" dxfId="1726" priority="258" operator="lessThan">
      <formula>0</formula>
    </cfRule>
  </conditionalFormatting>
  <conditionalFormatting sqref="C553:I554">
    <cfRule type="cellIs" dxfId="1725" priority="259" operator="lessThan">
      <formula>0</formula>
    </cfRule>
  </conditionalFormatting>
  <conditionalFormatting sqref="P509">
    <cfRule type="cellIs" dxfId="1724" priority="260" operator="lessThan">
      <formula>0</formula>
    </cfRule>
  </conditionalFormatting>
  <conditionalFormatting sqref="P509">
    <cfRule type="cellIs" dxfId="1723" priority="261" operator="lessThan">
      <formula>0</formula>
    </cfRule>
  </conditionalFormatting>
  <conditionalFormatting sqref="C567:I570">
    <cfRule type="cellIs" dxfId="1722" priority="262" operator="lessThan">
      <formula>0</formula>
    </cfRule>
  </conditionalFormatting>
  <conditionalFormatting sqref="C568:I568">
    <cfRule type="cellIs" dxfId="1721" priority="263" operator="lessThan">
      <formula>0</formula>
    </cfRule>
  </conditionalFormatting>
  <conditionalFormatting sqref="C569:I570">
    <cfRule type="cellIs" dxfId="1720" priority="264" operator="lessThan">
      <formula>0</formula>
    </cfRule>
  </conditionalFormatting>
  <conditionalFormatting sqref="C437:C440">
    <cfRule type="cellIs" dxfId="1719" priority="265" operator="lessThan">
      <formula>0</formula>
    </cfRule>
  </conditionalFormatting>
  <conditionalFormatting sqref="O444:O447">
    <cfRule type="cellIs" dxfId="1718" priority="266" operator="lessThan">
      <formula>0</formula>
    </cfRule>
  </conditionalFormatting>
  <conditionalFormatting sqref="P465:P468">
    <cfRule type="cellIs" dxfId="1717" priority="267" operator="lessThan">
      <formula>0</formula>
    </cfRule>
  </conditionalFormatting>
  <conditionalFormatting sqref="P469:P470">
    <cfRule type="cellIs" dxfId="1716" priority="268" operator="lessThan">
      <formula>0</formula>
    </cfRule>
  </conditionalFormatting>
  <conditionalFormatting sqref="P470">
    <cfRule type="cellIs" dxfId="1715" priority="269" operator="lessThan">
      <formula>0</formula>
    </cfRule>
  </conditionalFormatting>
  <conditionalFormatting sqref="P469">
    <cfRule type="cellIs" dxfId="1714" priority="270" operator="lessThan">
      <formula>0</formula>
    </cfRule>
  </conditionalFormatting>
  <conditionalFormatting sqref="O465:O468">
    <cfRule type="cellIs" dxfId="1713" priority="271" operator="lessThan">
      <formula>0</formula>
    </cfRule>
  </conditionalFormatting>
  <conditionalFormatting sqref="B464">
    <cfRule type="cellIs" dxfId="1712" priority="272" operator="lessThan">
      <formula>0</formula>
    </cfRule>
  </conditionalFormatting>
  <conditionalFormatting sqref="C579:N582">
    <cfRule type="cellIs" dxfId="1711" priority="273" operator="lessThan">
      <formula>0</formula>
    </cfRule>
  </conditionalFormatting>
  <conditionalFormatting sqref="P582">
    <cfRule type="cellIs" dxfId="1710" priority="274" operator="lessThan">
      <formula>0</formula>
    </cfRule>
  </conditionalFormatting>
  <conditionalFormatting sqref="O505:O508">
    <cfRule type="cellIs" dxfId="1709" priority="275" operator="lessThan">
      <formula>0</formula>
    </cfRule>
  </conditionalFormatting>
  <conditionalFormatting sqref="H579:H582">
    <cfRule type="cellIs" dxfId="1708" priority="276" operator="lessThan">
      <formula>0</formula>
    </cfRule>
  </conditionalFormatting>
  <conditionalFormatting sqref="P462">
    <cfRule type="cellIs" dxfId="1707" priority="277" operator="lessThan">
      <formula>0</formula>
    </cfRule>
  </conditionalFormatting>
  <conditionalFormatting sqref="P505:P508 P510 P512:P518">
    <cfRule type="cellIs" dxfId="1706" priority="278" operator="lessThan">
      <formula>0</formula>
    </cfRule>
  </conditionalFormatting>
  <conditionalFormatting sqref="O504">
    <cfRule type="cellIs" dxfId="1705" priority="279" operator="lessThan">
      <formula>0</formula>
    </cfRule>
  </conditionalFormatting>
  <conditionalFormatting sqref="O512:O516">
    <cfRule type="cellIs" dxfId="1704" priority="280" operator="lessThan">
      <formula>0</formula>
    </cfRule>
  </conditionalFormatting>
  <conditionalFormatting sqref="P528:P531 P533">
    <cfRule type="cellIs" dxfId="1703" priority="281" operator="lessThan">
      <formula>0</formula>
    </cfRule>
  </conditionalFormatting>
  <conditionalFormatting sqref="B504">
    <cfRule type="cellIs" dxfId="1702" priority="282" operator="lessThan">
      <formula>0</formula>
    </cfRule>
  </conditionalFormatting>
  <conditionalFormatting sqref="O527">
    <cfRule type="cellIs" dxfId="1701" priority="283" operator="lessThan">
      <formula>0</formula>
    </cfRule>
  </conditionalFormatting>
  <conditionalFormatting sqref="P532">
    <cfRule type="cellIs" dxfId="1700" priority="284" operator="lessThan">
      <formula>0</formula>
    </cfRule>
  </conditionalFormatting>
  <conditionalFormatting sqref="P532">
    <cfRule type="cellIs" dxfId="1699" priority="285" operator="lessThan">
      <formula>0</formula>
    </cfRule>
  </conditionalFormatting>
  <conditionalFormatting sqref="O528:O531">
    <cfRule type="cellIs" dxfId="1698" priority="286" operator="lessThan">
      <formula>0</formula>
    </cfRule>
  </conditionalFormatting>
  <conditionalFormatting sqref="P540 P535:P538">
    <cfRule type="cellIs" dxfId="1697" priority="287" operator="lessThan">
      <formula>0</formula>
    </cfRule>
  </conditionalFormatting>
  <conditionalFormatting sqref="P539">
    <cfRule type="cellIs" dxfId="1696" priority="288" operator="lessThan">
      <formula>0</formula>
    </cfRule>
  </conditionalFormatting>
  <conditionalFormatting sqref="B527">
    <cfRule type="cellIs" dxfId="1695" priority="289" operator="lessThan">
      <formula>0</formula>
    </cfRule>
  </conditionalFormatting>
  <conditionalFormatting sqref="O534">
    <cfRule type="cellIs" dxfId="1694" priority="290" operator="lessThan">
      <formula>0</formula>
    </cfRule>
  </conditionalFormatting>
  <conditionalFormatting sqref="O535:O538">
    <cfRule type="cellIs" dxfId="1693" priority="291" operator="lessThan">
      <formula>0</formula>
    </cfRule>
  </conditionalFormatting>
  <conditionalFormatting sqref="P539">
    <cfRule type="cellIs" dxfId="1692" priority="292" operator="lessThan">
      <formula>0</formula>
    </cfRule>
  </conditionalFormatting>
  <conditionalFormatting sqref="O573:O575 O577">
    <cfRule type="cellIs" dxfId="1691" priority="293" operator="lessThan">
      <formula>0</formula>
    </cfRule>
  </conditionalFormatting>
  <conditionalFormatting sqref="P573:P575">
    <cfRule type="cellIs" dxfId="1690" priority="294" operator="lessThan">
      <formula>0</formula>
    </cfRule>
  </conditionalFormatting>
  <conditionalFormatting sqref="C575:I575">
    <cfRule type="cellIs" dxfId="1689" priority="295" operator="lessThan">
      <formula>0</formula>
    </cfRule>
  </conditionalFormatting>
  <conditionalFormatting sqref="C573:I575">
    <cfRule type="cellIs" dxfId="1688" priority="296" operator="lessThan">
      <formula>0</formula>
    </cfRule>
  </conditionalFormatting>
  <conditionalFormatting sqref="B572">
    <cfRule type="cellIs" dxfId="1687" priority="297" operator="lessThan">
      <formula>0</formula>
    </cfRule>
  </conditionalFormatting>
  <conditionalFormatting sqref="J573:N575">
    <cfRule type="cellIs" dxfId="1686" priority="298" operator="lessThan">
      <formula>0</formula>
    </cfRule>
  </conditionalFormatting>
  <conditionalFormatting sqref="O579:O582">
    <cfRule type="cellIs" dxfId="1685" priority="299" operator="lessThan">
      <formula>0</formula>
    </cfRule>
  </conditionalFormatting>
  <conditionalFormatting sqref="P576:P577">
    <cfRule type="cellIs" dxfId="1684" priority="300" operator="lessThan">
      <formula>0</formula>
    </cfRule>
  </conditionalFormatting>
  <conditionalFormatting sqref="C584:N587">
    <cfRule type="cellIs" dxfId="1683" priority="301" operator="lessThan">
      <formula>0</formula>
    </cfRule>
  </conditionalFormatting>
  <conditionalFormatting sqref="P576:P577">
    <cfRule type="cellIs" dxfId="1682" priority="302" operator="lessThan">
      <formula>0</formula>
    </cfRule>
  </conditionalFormatting>
  <conditionalFormatting sqref="J574">
    <cfRule type="cellIs" dxfId="1681" priority="303" operator="lessThan">
      <formula>0</formula>
    </cfRule>
  </conditionalFormatting>
  <conditionalFormatting sqref="J575:N575 K573:N574">
    <cfRule type="cellIs" dxfId="1680" priority="304" operator="lessThan">
      <formula>0</formula>
    </cfRule>
  </conditionalFormatting>
  <conditionalFormatting sqref="I580 K579:N580 C581:N582">
    <cfRule type="cellIs" dxfId="1679" priority="305" operator="lessThan">
      <formula>0</formula>
    </cfRule>
  </conditionalFormatting>
  <conditionalFormatting sqref="P584:P586">
    <cfRule type="cellIs" dxfId="1678" priority="306" operator="lessThan">
      <formula>0</formula>
    </cfRule>
  </conditionalFormatting>
  <conditionalFormatting sqref="H585:H587">
    <cfRule type="cellIs" dxfId="1677" priority="307" operator="lessThan">
      <formula>0</formula>
    </cfRule>
  </conditionalFormatting>
  <conditionalFormatting sqref="C574:I574">
    <cfRule type="cellIs" dxfId="1676" priority="308" operator="lessThan">
      <formula>0</formula>
    </cfRule>
  </conditionalFormatting>
  <conditionalFormatting sqref="P587">
    <cfRule type="cellIs" dxfId="1675" priority="309" operator="lessThan">
      <formula>0</formula>
    </cfRule>
  </conditionalFormatting>
  <conditionalFormatting sqref="I584">
    <cfRule type="cellIs" dxfId="1674" priority="310" operator="lessThan">
      <formula>0</formula>
    </cfRule>
  </conditionalFormatting>
  <conditionalFormatting sqref="C585:J585">
    <cfRule type="cellIs" dxfId="1673" priority="311" operator="lessThan">
      <formula>0</formula>
    </cfRule>
  </conditionalFormatting>
  <conditionalFormatting sqref="P587">
    <cfRule type="cellIs" dxfId="1672" priority="312" operator="lessThan">
      <formula>0</formula>
    </cfRule>
  </conditionalFormatting>
  <conditionalFormatting sqref="H584">
    <cfRule type="cellIs" dxfId="1671" priority="313" operator="lessThan">
      <formula>0</formula>
    </cfRule>
  </conditionalFormatting>
  <conditionalFormatting sqref="H584:H587">
    <cfRule type="cellIs" dxfId="1670" priority="314" operator="lessThan">
      <formula>0</formula>
    </cfRule>
  </conditionalFormatting>
  <conditionalFormatting sqref="B583">
    <cfRule type="cellIs" dxfId="1669" priority="315" operator="lessThan">
      <formula>0</formula>
    </cfRule>
  </conditionalFormatting>
  <conditionalFormatting sqref="H579">
    <cfRule type="cellIs" dxfId="1668" priority="316" operator="lessThan">
      <formula>0</formula>
    </cfRule>
  </conditionalFormatting>
  <conditionalFormatting sqref="I585 K584:N585 C586:N587">
    <cfRule type="cellIs" dxfId="1667" priority="317" operator="lessThan">
      <formula>0</formula>
    </cfRule>
  </conditionalFormatting>
  <conditionalFormatting sqref="H580:H582">
    <cfRule type="cellIs" dxfId="1666" priority="318" operator="lessThan">
      <formula>0</formula>
    </cfRule>
  </conditionalFormatting>
  <conditionalFormatting sqref="P582">
    <cfRule type="cellIs" dxfId="1665" priority="319" operator="lessThan">
      <formula>0</formula>
    </cfRule>
  </conditionalFormatting>
  <conditionalFormatting sqref="I579">
    <cfRule type="cellIs" dxfId="1664" priority="320" operator="lessThan">
      <formula>0</formula>
    </cfRule>
  </conditionalFormatting>
  <conditionalFormatting sqref="H590:H592">
    <cfRule type="cellIs" dxfId="1663" priority="321" operator="lessThan">
      <formula>0</formula>
    </cfRule>
  </conditionalFormatting>
  <conditionalFormatting sqref="C580:J580">
    <cfRule type="cellIs" dxfId="1662" priority="322" operator="lessThan">
      <formula>0</formula>
    </cfRule>
  </conditionalFormatting>
  <conditionalFormatting sqref="B578">
    <cfRule type="cellIs" dxfId="1661" priority="323" operator="lessThan">
      <formula>0</formula>
    </cfRule>
  </conditionalFormatting>
  <conditionalFormatting sqref="P589:P591">
    <cfRule type="cellIs" dxfId="1660" priority="324" operator="lessThan">
      <formula>0</formula>
    </cfRule>
  </conditionalFormatting>
  <conditionalFormatting sqref="B588">
    <cfRule type="cellIs" dxfId="1659" priority="325" operator="lessThan">
      <formula>0</formula>
    </cfRule>
  </conditionalFormatting>
  <conditionalFormatting sqref="H589">
    <cfRule type="cellIs" dxfId="1658" priority="326" operator="lessThan">
      <formula>0</formula>
    </cfRule>
  </conditionalFormatting>
  <conditionalFormatting sqref="O589:O591">
    <cfRule type="cellIs" dxfId="1657" priority="327" operator="lessThan">
      <formula>0</formula>
    </cfRule>
  </conditionalFormatting>
  <conditionalFormatting sqref="P592">
    <cfRule type="cellIs" dxfId="1656" priority="328" operator="lessThan">
      <formula>0</formula>
    </cfRule>
  </conditionalFormatting>
  <conditionalFormatting sqref="I589">
    <cfRule type="cellIs" dxfId="1655" priority="329" operator="lessThan">
      <formula>0</formula>
    </cfRule>
  </conditionalFormatting>
  <conditionalFormatting sqref="P592">
    <cfRule type="cellIs" dxfId="1654" priority="330" operator="lessThan">
      <formula>0</formula>
    </cfRule>
  </conditionalFormatting>
  <conditionalFormatting sqref="B566">
    <cfRule type="cellIs" dxfId="1653" priority="331" operator="lessThan">
      <formula>0</formula>
    </cfRule>
  </conditionalFormatting>
  <conditionalFormatting sqref="H589:H592">
    <cfRule type="cellIs" dxfId="1652" priority="332" operator="lessThan">
      <formula>0</formula>
    </cfRule>
  </conditionalFormatting>
  <conditionalFormatting sqref="C590:J590">
    <cfRule type="cellIs" dxfId="1651" priority="333" operator="lessThan">
      <formula>0</formula>
    </cfRule>
  </conditionalFormatting>
  <conditionalFormatting sqref="B566">
    <cfRule type="cellIs" dxfId="1650" priority="334" operator="lessThan">
      <formula>0</formula>
    </cfRule>
  </conditionalFormatting>
  <conditionalFormatting sqref="B632">
    <cfRule type="cellIs" dxfId="1649" priority="335" operator="lessThan">
      <formula>0</formula>
    </cfRule>
  </conditionalFormatting>
  <conditionalFormatting sqref="B549">
    <cfRule type="cellIs" dxfId="1648" priority="336" operator="lessThan">
      <formula>0</formula>
    </cfRule>
  </conditionalFormatting>
  <conditionalFormatting sqref="B549">
    <cfRule type="cellIs" dxfId="1647" priority="337" operator="lessThan">
      <formula>0</formula>
    </cfRule>
  </conditionalFormatting>
  <conditionalFormatting sqref="B577">
    <cfRule type="cellIs" dxfId="1646" priority="338" operator="lessThan">
      <formula>0</formula>
    </cfRule>
  </conditionalFormatting>
  <conditionalFormatting sqref="B577">
    <cfRule type="cellIs" dxfId="1645" priority="339" operator="lessThan">
      <formula>0</formula>
    </cfRule>
  </conditionalFormatting>
  <conditionalFormatting sqref="B608 O608:P609 O613:P613 P610:P612 P614:P615 O616:P617 C620:N620 J623:P623 C625:P627 N628:P628 C638:N638 I639:N645 O637:P646 C640:H643 I629:P631 C633:P636 C645:H645 P624 J622:N622 P618:P622 B647:N650 B683:N686 O632:P632 B632">
    <cfRule type="cellIs" dxfId="1644" priority="340" operator="lessThan">
      <formula>0</formula>
    </cfRule>
  </conditionalFormatting>
  <conditionalFormatting sqref="B616">
    <cfRule type="cellIs" dxfId="1643" priority="341" operator="lessThan">
      <formula>0</formula>
    </cfRule>
  </conditionalFormatting>
  <conditionalFormatting sqref="B609">
    <cfRule type="cellIs" dxfId="1642" priority="342" operator="lessThan">
      <formula>0</formula>
    </cfRule>
  </conditionalFormatting>
  <conditionalFormatting sqref="B613">
    <cfRule type="cellIs" dxfId="1641" priority="343" operator="lessThan">
      <formula>0</formula>
    </cfRule>
  </conditionalFormatting>
  <conditionalFormatting sqref="B637">
    <cfRule type="cellIs" dxfId="1640" priority="344" operator="lessThan">
      <formula>0</formula>
    </cfRule>
  </conditionalFormatting>
  <conditionalFormatting sqref="B646">
    <cfRule type="cellIs" dxfId="1639" priority="345" operator="lessThan">
      <formula>0</formula>
    </cfRule>
  </conditionalFormatting>
  <conditionalFormatting sqref="I649:P649 O647:P648 O650:P650">
    <cfRule type="cellIs" dxfId="1638" priority="346" operator="lessThan">
      <formula>0</formula>
    </cfRule>
  </conditionalFormatting>
  <conditionalFormatting sqref="O632">
    <cfRule type="cellIs" dxfId="1637" priority="347" operator="lessThan">
      <formula>0</formula>
    </cfRule>
  </conditionalFormatting>
  <conditionalFormatting sqref="O632">
    <cfRule type="cellIs" dxfId="1636" priority="348" operator="lessThan">
      <formula>0</formula>
    </cfRule>
  </conditionalFormatting>
  <conditionalFormatting sqref="O398:P398 P399:P401">
    <cfRule type="cellIs" dxfId="1635" priority="349" operator="lessThan">
      <formula>0</formula>
    </cfRule>
  </conditionalFormatting>
  <conditionalFormatting sqref="B392">
    <cfRule type="cellIs" dxfId="1634" priority="350" operator="lessThan">
      <formula>0</formula>
    </cfRule>
  </conditionalFormatting>
  <conditionalFormatting sqref="O399:O401">
    <cfRule type="cellIs" dxfId="1633" priority="351" operator="lessThan">
      <formula>0</formula>
    </cfRule>
  </conditionalFormatting>
  <conditionalFormatting sqref="O398">
    <cfRule type="cellIs" dxfId="1632" priority="352" operator="lessThan">
      <formula>0</formula>
    </cfRule>
  </conditionalFormatting>
  <conditionalFormatting sqref="P402">
    <cfRule type="cellIs" dxfId="1631" priority="353" operator="lessThan">
      <formula>0</formula>
    </cfRule>
  </conditionalFormatting>
  <conditionalFormatting sqref="P403">
    <cfRule type="cellIs" dxfId="1630" priority="354" operator="lessThan">
      <formula>0</formula>
    </cfRule>
  </conditionalFormatting>
  <conditionalFormatting sqref="B398">
    <cfRule type="cellIs" dxfId="1629" priority="355" operator="lessThan">
      <formula>0</formula>
    </cfRule>
  </conditionalFormatting>
  <conditionalFormatting sqref="P402">
    <cfRule type="cellIs" dxfId="1628" priority="356" operator="lessThan">
      <formula>0</formula>
    </cfRule>
  </conditionalFormatting>
  <conditionalFormatting sqref="O557:O560">
    <cfRule type="cellIs" dxfId="1627" priority="357" operator="lessThan">
      <formula>0</formula>
    </cfRule>
  </conditionalFormatting>
  <conditionalFormatting sqref="P557:P559">
    <cfRule type="cellIs" dxfId="1626" priority="358" operator="lessThan">
      <formula>0</formula>
    </cfRule>
  </conditionalFormatting>
  <conditionalFormatting sqref="C622:I622">
    <cfRule type="cellIs" dxfId="1625" priority="359" operator="lessThan">
      <formula>0</formula>
    </cfRule>
  </conditionalFormatting>
  <conditionalFormatting sqref="C623:I623">
    <cfRule type="cellIs" dxfId="1624" priority="360" operator="lessThan">
      <formula>0</formula>
    </cfRule>
  </conditionalFormatting>
  <conditionalFormatting sqref="C628:M628">
    <cfRule type="cellIs" dxfId="1623" priority="361" operator="lessThan">
      <formula>0</formula>
    </cfRule>
  </conditionalFormatting>
  <conditionalFormatting sqref="C617:N617">
    <cfRule type="cellIs" dxfId="1622" priority="362" operator="lessThan">
      <formula>0</formula>
    </cfRule>
  </conditionalFormatting>
  <conditionalFormatting sqref="O620">
    <cfRule type="cellIs" dxfId="1621" priority="363" operator="lessThan">
      <formula>0</formula>
    </cfRule>
  </conditionalFormatting>
  <conditionalFormatting sqref="O393:O395">
    <cfRule type="cellIs" dxfId="1620" priority="364" operator="lessThan">
      <formula>0</formula>
    </cfRule>
  </conditionalFormatting>
  <conditionalFormatting sqref="P396">
    <cfRule type="cellIs" dxfId="1619" priority="365" operator="lessThan">
      <formula>0</formula>
    </cfRule>
  </conditionalFormatting>
  <conditionalFormatting sqref="P397">
    <cfRule type="cellIs" dxfId="1618" priority="366" operator="lessThan">
      <formula>0</formula>
    </cfRule>
  </conditionalFormatting>
  <conditionalFormatting sqref="O392:P392 P393:P395">
    <cfRule type="cellIs" dxfId="1617" priority="367" operator="lessThan">
      <formula>0</formula>
    </cfRule>
  </conditionalFormatting>
  <conditionalFormatting sqref="O392">
    <cfRule type="cellIs" dxfId="1616" priority="368" operator="lessThan">
      <formula>0</formula>
    </cfRule>
  </conditionalFormatting>
  <conditionalFormatting sqref="P396">
    <cfRule type="cellIs" dxfId="1615" priority="369" operator="lessThan">
      <formula>0</formula>
    </cfRule>
  </conditionalFormatting>
  <conditionalFormatting sqref="I558 K558:N558 C559:N560 K557:M557">
    <cfRule type="cellIs" dxfId="1614" priority="370" operator="lessThan">
      <formula>0</formula>
    </cfRule>
  </conditionalFormatting>
  <conditionalFormatting sqref="C558:N560 C557:M557">
    <cfRule type="cellIs" dxfId="1613" priority="371" operator="lessThan">
      <formula>0</formula>
    </cfRule>
  </conditionalFormatting>
  <conditionalFormatting sqref="I557">
    <cfRule type="cellIs" dxfId="1612" priority="372" operator="lessThan">
      <formula>0</formula>
    </cfRule>
  </conditionalFormatting>
  <conditionalFormatting sqref="P560">
    <cfRule type="cellIs" dxfId="1611" priority="373" operator="lessThan">
      <formula>0</formula>
    </cfRule>
  </conditionalFormatting>
  <conditionalFormatting sqref="C558:J558">
    <cfRule type="cellIs" dxfId="1610" priority="374" operator="lessThan">
      <formula>0</formula>
    </cfRule>
  </conditionalFormatting>
  <conditionalFormatting sqref="H558:H560">
    <cfRule type="cellIs" dxfId="1609" priority="375" operator="lessThan">
      <formula>0</formula>
    </cfRule>
  </conditionalFormatting>
  <conditionalFormatting sqref="P560">
    <cfRule type="cellIs" dxfId="1608" priority="376" operator="lessThan">
      <formula>0</formula>
    </cfRule>
  </conditionalFormatting>
  <conditionalFormatting sqref="H557:H560">
    <cfRule type="cellIs" dxfId="1607" priority="377" operator="lessThan">
      <formula>0</formula>
    </cfRule>
  </conditionalFormatting>
  <conditionalFormatting sqref="B556">
    <cfRule type="cellIs" dxfId="1606" priority="378" operator="lessThan">
      <formula>0</formula>
    </cfRule>
  </conditionalFormatting>
  <conditionalFormatting sqref="H557">
    <cfRule type="cellIs" dxfId="1605" priority="379" operator="lessThan">
      <formula>0</formula>
    </cfRule>
  </conditionalFormatting>
  <conditionalFormatting sqref="P562:P564">
    <cfRule type="cellIs" dxfId="1604" priority="380" operator="lessThan">
      <formula>0</formula>
    </cfRule>
  </conditionalFormatting>
  <conditionalFormatting sqref="O562:O565">
    <cfRule type="cellIs" dxfId="1603" priority="381" operator="lessThan">
      <formula>0</formula>
    </cfRule>
  </conditionalFormatting>
  <conditionalFormatting sqref="I563 C564:N565 K562:M563">
    <cfRule type="cellIs" dxfId="1602" priority="382" operator="lessThan">
      <formula>0</formula>
    </cfRule>
  </conditionalFormatting>
  <conditionalFormatting sqref="C564:N565 C562:M563">
    <cfRule type="cellIs" dxfId="1601" priority="383" operator="lessThan">
      <formula>0</formula>
    </cfRule>
  </conditionalFormatting>
  <conditionalFormatting sqref="I562">
    <cfRule type="cellIs" dxfId="1600" priority="384" operator="lessThan">
      <formula>0</formula>
    </cfRule>
  </conditionalFormatting>
  <conditionalFormatting sqref="C563:J563">
    <cfRule type="cellIs" dxfId="1599" priority="385" operator="lessThan">
      <formula>0</formula>
    </cfRule>
  </conditionalFormatting>
  <conditionalFormatting sqref="P565">
    <cfRule type="cellIs" dxfId="1598" priority="386" operator="lessThan">
      <formula>0</formula>
    </cfRule>
  </conditionalFormatting>
  <conditionalFormatting sqref="P565">
    <cfRule type="cellIs" dxfId="1597" priority="387" operator="lessThan">
      <formula>0</formula>
    </cfRule>
  </conditionalFormatting>
  <conditionalFormatting sqref="H562:H565">
    <cfRule type="cellIs" dxfId="1596" priority="388" operator="lessThan">
      <formula>0</formula>
    </cfRule>
  </conditionalFormatting>
  <conditionalFormatting sqref="H562">
    <cfRule type="cellIs" dxfId="1595" priority="389" operator="lessThan">
      <formula>0</formula>
    </cfRule>
  </conditionalFormatting>
  <conditionalFormatting sqref="H563:H565">
    <cfRule type="cellIs" dxfId="1594" priority="390" operator="lessThan">
      <formula>0</formula>
    </cfRule>
  </conditionalFormatting>
  <conditionalFormatting sqref="B561">
    <cfRule type="cellIs" dxfId="1593" priority="391" operator="lessThan">
      <formula>0</formula>
    </cfRule>
  </conditionalFormatting>
  <conditionalFormatting sqref="N341">
    <cfRule type="cellIs" dxfId="1592" priority="392" operator="lessThan">
      <formula>0</formula>
    </cfRule>
  </conditionalFormatting>
  <conditionalFormatting sqref="N347">
    <cfRule type="cellIs" dxfId="1591" priority="393" operator="lessThan">
      <formula>0</formula>
    </cfRule>
  </conditionalFormatting>
  <conditionalFormatting sqref="N353">
    <cfRule type="cellIs" dxfId="1590" priority="394" operator="lessThan">
      <formula>0</formula>
    </cfRule>
  </conditionalFormatting>
  <conditionalFormatting sqref="N335">
    <cfRule type="cellIs" dxfId="1589" priority="395" operator="lessThan">
      <formula>0</formula>
    </cfRule>
  </conditionalFormatting>
  <conditionalFormatting sqref="B352">
    <cfRule type="cellIs" dxfId="1588" priority="396" operator="lessThan">
      <formula>0</formula>
    </cfRule>
  </conditionalFormatting>
  <conditionalFormatting sqref="B546">
    <cfRule type="cellIs" dxfId="1587" priority="397" operator="lessThan">
      <formula>0</formula>
    </cfRule>
  </conditionalFormatting>
  <conditionalFormatting sqref="B347:B348">
    <cfRule type="cellIs" dxfId="1586" priority="398" operator="lessThan">
      <formula>0</formula>
    </cfRule>
  </conditionalFormatting>
  <conditionalFormatting sqref="B353:B354">
    <cfRule type="cellIs" dxfId="1585" priority="399" operator="lessThan">
      <formula>0</formula>
    </cfRule>
  </conditionalFormatting>
  <conditionalFormatting sqref="C327:M330">
    <cfRule type="cellIs" dxfId="1584" priority="400" operator="lessThan">
      <formula>0</formula>
    </cfRule>
  </conditionalFormatting>
  <conditionalFormatting sqref="B404">
    <cfRule type="cellIs" dxfId="1583" priority="401" operator="lessThan">
      <formula>0</formula>
    </cfRule>
  </conditionalFormatting>
  <conditionalFormatting sqref="B404">
    <cfRule type="cellIs" dxfId="1582" priority="402" operator="lessThan">
      <formula>0</formula>
    </cfRule>
  </conditionalFormatting>
  <conditionalFormatting sqref="B367 B373 B357:B361 B351:B355 B345:B349 B339:B343 B333:B337 B327:B331">
    <cfRule type="cellIs" dxfId="1581" priority="403" operator="lessThan">
      <formula>0</formula>
    </cfRule>
  </conditionalFormatting>
  <conditionalFormatting sqref="B335:B336">
    <cfRule type="cellIs" dxfId="1580" priority="404" operator="lessThan">
      <formula>0</formula>
    </cfRule>
  </conditionalFormatting>
  <conditionalFormatting sqref="B333">
    <cfRule type="cellIs" dxfId="1579" priority="405" operator="lessThan">
      <formula>0</formula>
    </cfRule>
  </conditionalFormatting>
  <conditionalFormatting sqref="B543:B545">
    <cfRule type="cellIs" dxfId="1578" priority="406" operator="lessThan">
      <formula>0</formula>
    </cfRule>
  </conditionalFormatting>
  <conditionalFormatting sqref="B542">
    <cfRule type="cellIs" dxfId="1577" priority="407" operator="lessThan">
      <formula>0</formula>
    </cfRule>
  </conditionalFormatting>
  <conditionalFormatting sqref="B373">
    <cfRule type="cellIs" dxfId="1576" priority="408" operator="lessThan">
      <formula>0</formula>
    </cfRule>
  </conditionalFormatting>
  <conditionalFormatting sqref="B334">
    <cfRule type="cellIs" dxfId="1575" priority="409" operator="lessThan">
      <formula>0</formula>
    </cfRule>
  </conditionalFormatting>
  <conditionalFormatting sqref="B345">
    <cfRule type="cellIs" dxfId="1574" priority="410" operator="lessThan">
      <formula>0</formula>
    </cfRule>
  </conditionalFormatting>
  <conditionalFormatting sqref="B346">
    <cfRule type="cellIs" dxfId="1573" priority="411" operator="lessThan">
      <formula>0</formula>
    </cfRule>
  </conditionalFormatting>
  <conditionalFormatting sqref="B351">
    <cfRule type="cellIs" dxfId="1572" priority="412" operator="lessThan">
      <formula>0</formula>
    </cfRule>
  </conditionalFormatting>
  <conditionalFormatting sqref="B359:B360">
    <cfRule type="cellIs" dxfId="1571" priority="413" operator="lessThan">
      <formula>0</formula>
    </cfRule>
  </conditionalFormatting>
  <conditionalFormatting sqref="B357">
    <cfRule type="cellIs" dxfId="1570" priority="414" operator="lessThan">
      <formula>0</formula>
    </cfRule>
  </conditionalFormatting>
  <conditionalFormatting sqref="B358">
    <cfRule type="cellIs" dxfId="1569" priority="415" operator="lessThan">
      <formula>0</formula>
    </cfRule>
  </conditionalFormatting>
  <conditionalFormatting sqref="B367">
    <cfRule type="cellIs" dxfId="1568" priority="416" operator="lessThan">
      <formula>0</formula>
    </cfRule>
  </conditionalFormatting>
  <conditionalFormatting sqref="B361">
    <cfRule type="cellIs" dxfId="1567" priority="417" operator="lessThan">
      <formula>0</formula>
    </cfRule>
  </conditionalFormatting>
  <conditionalFormatting sqref="B355">
    <cfRule type="cellIs" dxfId="1566" priority="418" operator="lessThan">
      <formula>0</formula>
    </cfRule>
  </conditionalFormatting>
  <conditionalFormatting sqref="B349">
    <cfRule type="cellIs" dxfId="1565" priority="419" operator="lessThan">
      <formula>0</formula>
    </cfRule>
  </conditionalFormatting>
  <conditionalFormatting sqref="B337">
    <cfRule type="cellIs" dxfId="1564" priority="420" operator="lessThan">
      <formula>0</formula>
    </cfRule>
  </conditionalFormatting>
  <conditionalFormatting sqref="B599:B602">
    <cfRule type="cellIs" dxfId="1563" priority="421" operator="lessThan">
      <formula>0</formula>
    </cfRule>
  </conditionalFormatting>
  <conditionalFormatting sqref="B594:B597">
    <cfRule type="cellIs" dxfId="1562" priority="422" operator="lessThan">
      <formula>0</formula>
    </cfRule>
  </conditionalFormatting>
  <conditionalFormatting sqref="B595">
    <cfRule type="cellIs" dxfId="1561" priority="423" operator="lessThan">
      <formula>0</formula>
    </cfRule>
  </conditionalFormatting>
  <conditionalFormatting sqref="B596:B597">
    <cfRule type="cellIs" dxfId="1560" priority="424" operator="lessThan">
      <formula>0</formula>
    </cfRule>
  </conditionalFormatting>
  <conditionalFormatting sqref="B606:B607">
    <cfRule type="cellIs" dxfId="1559" priority="425" operator="lessThan">
      <formula>0</formula>
    </cfRule>
  </conditionalFormatting>
  <conditionalFormatting sqref="B600">
    <cfRule type="cellIs" dxfId="1558" priority="426" operator="lessThan">
      <formula>0</formula>
    </cfRule>
  </conditionalFormatting>
  <conditionalFormatting sqref="B601:B602">
    <cfRule type="cellIs" dxfId="1557" priority="427" operator="lessThan">
      <formula>0</formula>
    </cfRule>
  </conditionalFormatting>
  <conditionalFormatting sqref="B604:B607">
    <cfRule type="cellIs" dxfId="1556" priority="428" operator="lessThan">
      <formula>0</formula>
    </cfRule>
  </conditionalFormatting>
  <conditionalFormatting sqref="B605">
    <cfRule type="cellIs" dxfId="1555" priority="429" operator="lessThan">
      <formula>0</formula>
    </cfRule>
  </conditionalFormatting>
  <conditionalFormatting sqref="B341:B342">
    <cfRule type="cellIs" dxfId="1554" priority="430" operator="lessThan">
      <formula>0</formula>
    </cfRule>
  </conditionalFormatting>
  <conditionalFormatting sqref="B331">
    <cfRule type="cellIs" dxfId="1553" priority="431" operator="lessThan">
      <formula>0</formula>
    </cfRule>
  </conditionalFormatting>
  <conditionalFormatting sqref="B369:N369">
    <cfRule type="cellIs" dxfId="1552" priority="432" operator="lessThan">
      <formula>0</formula>
    </cfRule>
  </conditionalFormatting>
  <conditionalFormatting sqref="B363:N363">
    <cfRule type="cellIs" dxfId="1551" priority="433" operator="lessThan">
      <formula>0</formula>
    </cfRule>
  </conditionalFormatting>
  <conditionalFormatting sqref="B363:N363">
    <cfRule type="cellIs" dxfId="1550" priority="434" operator="lessThan">
      <formula>0</formula>
    </cfRule>
  </conditionalFormatting>
  <conditionalFormatting sqref="B329:B330">
    <cfRule type="cellIs" dxfId="1549" priority="435" operator="lessThan">
      <formula>0</formula>
    </cfRule>
  </conditionalFormatting>
  <conditionalFormatting sqref="B327">
    <cfRule type="cellIs" dxfId="1548" priority="436" operator="lessThan">
      <formula>0</formula>
    </cfRule>
  </conditionalFormatting>
  <conditionalFormatting sqref="B328">
    <cfRule type="cellIs" dxfId="1547" priority="437" operator="lessThan">
      <formula>0</formula>
    </cfRule>
  </conditionalFormatting>
  <conditionalFormatting sqref="B339">
    <cfRule type="cellIs" dxfId="1546" priority="438" operator="lessThan">
      <formula>0</formula>
    </cfRule>
  </conditionalFormatting>
  <conditionalFormatting sqref="B340">
    <cfRule type="cellIs" dxfId="1545" priority="439" operator="lessThan">
      <formula>0</formula>
    </cfRule>
  </conditionalFormatting>
  <conditionalFormatting sqref="B343">
    <cfRule type="cellIs" dxfId="1544" priority="440" operator="lessThan">
      <formula>0</formula>
    </cfRule>
  </conditionalFormatting>
  <conditionalFormatting sqref="B551:B554">
    <cfRule type="cellIs" dxfId="1543" priority="441" operator="lessThan">
      <formula>0</formula>
    </cfRule>
  </conditionalFormatting>
  <conditionalFormatting sqref="B552">
    <cfRule type="cellIs" dxfId="1542" priority="442" operator="lessThan">
      <formula>0</formula>
    </cfRule>
  </conditionalFormatting>
  <conditionalFormatting sqref="B553:B554">
    <cfRule type="cellIs" dxfId="1541" priority="443" operator="lessThan">
      <formula>0</formula>
    </cfRule>
  </conditionalFormatting>
  <conditionalFormatting sqref="B571">
    <cfRule type="cellIs" dxfId="1540" priority="444" operator="lessThan">
      <formula>0</formula>
    </cfRule>
  </conditionalFormatting>
  <conditionalFormatting sqref="B571">
    <cfRule type="cellIs" dxfId="1539" priority="445" operator="lessThan">
      <formula>0</formula>
    </cfRule>
  </conditionalFormatting>
  <conditionalFormatting sqref="B567:B570">
    <cfRule type="cellIs" dxfId="1538" priority="446" operator="lessThan">
      <formula>0</formula>
    </cfRule>
  </conditionalFormatting>
  <conditionalFormatting sqref="B568">
    <cfRule type="cellIs" dxfId="1537" priority="447" operator="lessThan">
      <formula>0</formula>
    </cfRule>
  </conditionalFormatting>
  <conditionalFormatting sqref="B569:B570">
    <cfRule type="cellIs" dxfId="1536" priority="448" operator="lessThan">
      <formula>0</formula>
    </cfRule>
  </conditionalFormatting>
  <conditionalFormatting sqref="N366">
    <cfRule type="cellIs" dxfId="1535" priority="449" operator="lessThan">
      <formula>0</formula>
    </cfRule>
  </conditionalFormatting>
  <conditionalFormatting sqref="B369:N369">
    <cfRule type="cellIs" dxfId="1534" priority="450" operator="lessThan">
      <formula>0</formula>
    </cfRule>
  </conditionalFormatting>
  <conditionalFormatting sqref="B529:B531">
    <cfRule type="cellIs" dxfId="1533" priority="451" operator="lessThan">
      <formula>0</formula>
    </cfRule>
  </conditionalFormatting>
  <conditionalFormatting sqref="B532">
    <cfRule type="cellIs" dxfId="1532" priority="452" operator="lessThan">
      <formula>0</formula>
    </cfRule>
  </conditionalFormatting>
  <conditionalFormatting sqref="B528">
    <cfRule type="cellIs" dxfId="1531" priority="453" operator="lessThan">
      <formula>0</formula>
    </cfRule>
  </conditionalFormatting>
  <conditionalFormatting sqref="B575:B576">
    <cfRule type="cellIs" dxfId="1530" priority="454" operator="lessThan">
      <formula>0</formula>
    </cfRule>
  </conditionalFormatting>
  <conditionalFormatting sqref="B573:B576">
    <cfRule type="cellIs" dxfId="1529" priority="455" operator="lessThan">
      <formula>0</formula>
    </cfRule>
  </conditionalFormatting>
  <conditionalFormatting sqref="B584:B587">
    <cfRule type="cellIs" dxfId="1528" priority="456" operator="lessThan">
      <formula>0</formula>
    </cfRule>
  </conditionalFormatting>
  <conditionalFormatting sqref="B581:B582">
    <cfRule type="cellIs" dxfId="1527" priority="457" operator="lessThan">
      <formula>0</formula>
    </cfRule>
  </conditionalFormatting>
  <conditionalFormatting sqref="B574">
    <cfRule type="cellIs" dxfId="1526" priority="458" operator="lessThan">
      <formula>0</formula>
    </cfRule>
  </conditionalFormatting>
  <conditionalFormatting sqref="B579:B582">
    <cfRule type="cellIs" dxfId="1525" priority="459" operator="lessThan">
      <formula>0</formula>
    </cfRule>
  </conditionalFormatting>
  <conditionalFormatting sqref="B585">
    <cfRule type="cellIs" dxfId="1524" priority="460" operator="lessThan">
      <formula>0</formula>
    </cfRule>
  </conditionalFormatting>
  <conditionalFormatting sqref="B586:B587">
    <cfRule type="cellIs" dxfId="1523" priority="461" operator="lessThan">
      <formula>0</formula>
    </cfRule>
  </conditionalFormatting>
  <conditionalFormatting sqref="B580">
    <cfRule type="cellIs" dxfId="1522" priority="462" operator="lessThan">
      <formula>0</formula>
    </cfRule>
  </conditionalFormatting>
  <conditionalFormatting sqref="B589:B592">
    <cfRule type="cellIs" dxfId="1521" priority="463" operator="lessThan">
      <formula>0</formula>
    </cfRule>
  </conditionalFormatting>
  <conditionalFormatting sqref="B590">
    <cfRule type="cellIs" dxfId="1520" priority="464" operator="lessThan">
      <formula>0</formula>
    </cfRule>
  </conditionalFormatting>
  <conditionalFormatting sqref="B591:B592">
    <cfRule type="cellIs" dxfId="1519" priority="465" operator="lessThan">
      <formula>0</formula>
    </cfRule>
  </conditionalFormatting>
  <conditionalFormatting sqref="B620 B625:B627 B638 B640:B643 B633:B636 B645">
    <cfRule type="cellIs" dxfId="1518" priority="466" operator="lessThan">
      <formula>0</formula>
    </cfRule>
  </conditionalFormatting>
  <conditionalFormatting sqref="N354">
    <cfRule type="cellIs" dxfId="1517" priority="467" operator="lessThan">
      <formula>0</formula>
    </cfRule>
  </conditionalFormatting>
  <conditionalFormatting sqref="N348">
    <cfRule type="cellIs" dxfId="1516" priority="468" operator="lessThan">
      <formula>0</formula>
    </cfRule>
  </conditionalFormatting>
  <conditionalFormatting sqref="B363:N363">
    <cfRule type="cellIs" dxfId="1515" priority="469" operator="lessThan">
      <formula>0</formula>
    </cfRule>
  </conditionalFormatting>
  <conditionalFormatting sqref="N360">
    <cfRule type="cellIs" dxfId="1514" priority="470" operator="lessThan">
      <formula>0</formula>
    </cfRule>
  </conditionalFormatting>
  <conditionalFormatting sqref="B363:N363">
    <cfRule type="cellIs" dxfId="1513" priority="471" operator="lessThan">
      <formula>0</formula>
    </cfRule>
  </conditionalFormatting>
  <conditionalFormatting sqref="B363:N363">
    <cfRule type="cellIs" dxfId="1512" priority="472" operator="lessThan">
      <formula>0</formula>
    </cfRule>
  </conditionalFormatting>
  <conditionalFormatting sqref="B622">
    <cfRule type="cellIs" dxfId="1511" priority="473" operator="lessThan">
      <formula>0</formula>
    </cfRule>
  </conditionalFormatting>
  <conditionalFormatting sqref="B623">
    <cfRule type="cellIs" dxfId="1510" priority="474" operator="lessThan">
      <formula>0</formula>
    </cfRule>
  </conditionalFormatting>
  <conditionalFormatting sqref="B628">
    <cfRule type="cellIs" dxfId="1509" priority="475" operator="lessThan">
      <formula>0</formula>
    </cfRule>
  </conditionalFormatting>
  <conditionalFormatting sqref="B617">
    <cfRule type="cellIs" dxfId="1508" priority="476" operator="lessThan">
      <formula>0</formula>
    </cfRule>
  </conditionalFormatting>
  <conditionalFormatting sqref="B559:B560">
    <cfRule type="cellIs" dxfId="1507" priority="477" operator="lessThan">
      <formula>0</formula>
    </cfRule>
  </conditionalFormatting>
  <conditionalFormatting sqref="B557:B560">
    <cfRule type="cellIs" dxfId="1506" priority="478" operator="lessThan">
      <formula>0</formula>
    </cfRule>
  </conditionalFormatting>
  <conditionalFormatting sqref="B558">
    <cfRule type="cellIs" dxfId="1505" priority="479" operator="lessThan">
      <formula>0</formula>
    </cfRule>
  </conditionalFormatting>
  <conditionalFormatting sqref="B564:B565">
    <cfRule type="cellIs" dxfId="1504" priority="480" operator="lessThan">
      <formula>0</formula>
    </cfRule>
  </conditionalFormatting>
  <conditionalFormatting sqref="B562:B565">
    <cfRule type="cellIs" dxfId="1503" priority="481" operator="lessThan">
      <formula>0</formula>
    </cfRule>
  </conditionalFormatting>
  <conditionalFormatting sqref="B563">
    <cfRule type="cellIs" dxfId="1502" priority="482" operator="lessThan">
      <formula>0</formula>
    </cfRule>
  </conditionalFormatting>
  <conditionalFormatting sqref="B327:B330">
    <cfRule type="cellIs" dxfId="1501" priority="483" operator="lessThan">
      <formula>0</formula>
    </cfRule>
  </conditionalFormatting>
  <conditionalFormatting sqref="N336">
    <cfRule type="cellIs" dxfId="1500" priority="484" operator="lessThan">
      <formula>0</formula>
    </cfRule>
  </conditionalFormatting>
  <conditionalFormatting sqref="N342">
    <cfRule type="cellIs" dxfId="1499" priority="485" operator="lessThan">
      <formula>0</formula>
    </cfRule>
  </conditionalFormatting>
  <conditionalFormatting sqref="B363:N363">
    <cfRule type="cellIs" dxfId="1498" priority="486" operator="lessThan">
      <formula>0</formula>
    </cfRule>
  </conditionalFormatting>
  <conditionalFormatting sqref="B363:N363">
    <cfRule type="cellIs" dxfId="1497" priority="487" operator="lessThan">
      <formula>0</formula>
    </cfRule>
  </conditionalFormatting>
  <conditionalFormatting sqref="B363:N363">
    <cfRule type="cellIs" dxfId="1496" priority="488" operator="lessThan">
      <formula>0</formula>
    </cfRule>
  </conditionalFormatting>
  <conditionalFormatting sqref="B369:N369">
    <cfRule type="cellIs" dxfId="1495" priority="489" operator="lessThan">
      <formula>0</formula>
    </cfRule>
  </conditionalFormatting>
  <conditionalFormatting sqref="B369:N369">
    <cfRule type="cellIs" dxfId="1494" priority="490" operator="lessThan">
      <formula>0</formula>
    </cfRule>
  </conditionalFormatting>
  <conditionalFormatting sqref="B369:N369">
    <cfRule type="cellIs" dxfId="1493" priority="491" operator="lessThan">
      <formula>0</formula>
    </cfRule>
  </conditionalFormatting>
  <conditionalFormatting sqref="B369:N369">
    <cfRule type="cellIs" dxfId="1492" priority="492" operator="lessThan">
      <formula>0</formula>
    </cfRule>
  </conditionalFormatting>
  <conditionalFormatting sqref="B369:N369">
    <cfRule type="cellIs" dxfId="1491" priority="493" operator="lessThan">
      <formula>0</formula>
    </cfRule>
  </conditionalFormatting>
  <conditionalFormatting sqref="B369:N369">
    <cfRule type="cellIs" dxfId="1490" priority="494" operator="lessThan">
      <formula>0</formula>
    </cfRule>
  </conditionalFormatting>
  <conditionalFormatting sqref="B375:N375">
    <cfRule type="cellIs" dxfId="1489" priority="495" operator="lessThan">
      <formula>0</formula>
    </cfRule>
  </conditionalFormatting>
  <conditionalFormatting sqref="N372">
    <cfRule type="cellIs" dxfId="1488" priority="496" operator="lessThan">
      <formula>0</formula>
    </cfRule>
  </conditionalFormatting>
  <conditionalFormatting sqref="B375:N375">
    <cfRule type="cellIs" dxfId="1487" priority="497" operator="lessThan">
      <formula>0</formula>
    </cfRule>
  </conditionalFormatting>
  <conditionalFormatting sqref="B375:N375">
    <cfRule type="cellIs" dxfId="1486" priority="498" operator="lessThan">
      <formula>0</formula>
    </cfRule>
  </conditionalFormatting>
  <conditionalFormatting sqref="B375:N375">
    <cfRule type="cellIs" dxfId="1485" priority="499" operator="lessThan">
      <formula>0</formula>
    </cfRule>
  </conditionalFormatting>
  <conditionalFormatting sqref="B375:N375">
    <cfRule type="cellIs" dxfId="1484" priority="500" operator="lessThan">
      <formula>0</formula>
    </cfRule>
  </conditionalFormatting>
  <conditionalFormatting sqref="B375:N375">
    <cfRule type="cellIs" dxfId="1483" priority="501" operator="lessThan">
      <formula>0</formula>
    </cfRule>
  </conditionalFormatting>
  <conditionalFormatting sqref="B375:N375">
    <cfRule type="cellIs" dxfId="1482" priority="502" operator="lessThan">
      <formula>0</formula>
    </cfRule>
  </conditionalFormatting>
  <conditionalFormatting sqref="B375:N375">
    <cfRule type="cellIs" dxfId="1481" priority="503" operator="lessThan">
      <formula>0</formula>
    </cfRule>
  </conditionalFormatting>
  <conditionalFormatting sqref="N378">
    <cfRule type="cellIs" dxfId="1480" priority="504" operator="lessThan">
      <formula>0</formula>
    </cfRule>
  </conditionalFormatting>
  <conditionalFormatting sqref="N331">
    <cfRule type="cellIs" dxfId="1479" priority="505" operator="lessThan">
      <formula>0</formula>
    </cfRule>
  </conditionalFormatting>
  <conditionalFormatting sqref="N337">
    <cfRule type="cellIs" dxfId="1478" priority="506" operator="lessThan">
      <formula>0</formula>
    </cfRule>
  </conditionalFormatting>
  <conditionalFormatting sqref="N337">
    <cfRule type="cellIs" dxfId="1477" priority="507" operator="lessThan">
      <formula>0</formula>
    </cfRule>
  </conditionalFormatting>
  <conditionalFormatting sqref="N343">
    <cfRule type="cellIs" dxfId="1476" priority="508" operator="lessThan">
      <formula>0</formula>
    </cfRule>
  </conditionalFormatting>
  <conditionalFormatting sqref="N343">
    <cfRule type="cellIs" dxfId="1475" priority="509" operator="lessThan">
      <formula>0</formula>
    </cfRule>
  </conditionalFormatting>
  <conditionalFormatting sqref="N349">
    <cfRule type="cellIs" dxfId="1474" priority="510" operator="lessThan">
      <formula>0</formula>
    </cfRule>
  </conditionalFormatting>
  <conditionalFormatting sqref="N349">
    <cfRule type="cellIs" dxfId="1473" priority="511" operator="lessThan">
      <formula>0</formula>
    </cfRule>
  </conditionalFormatting>
  <conditionalFormatting sqref="N355">
    <cfRule type="cellIs" dxfId="1472" priority="512" operator="lessThan">
      <formula>0</formula>
    </cfRule>
  </conditionalFormatting>
  <conditionalFormatting sqref="N355">
    <cfRule type="cellIs" dxfId="1471" priority="513" operator="lessThan">
      <formula>0</formula>
    </cfRule>
  </conditionalFormatting>
  <conditionalFormatting sqref="N361">
    <cfRule type="cellIs" dxfId="1470" priority="514" operator="lessThan">
      <formula>0</formula>
    </cfRule>
  </conditionalFormatting>
  <conditionalFormatting sqref="N361">
    <cfRule type="cellIs" dxfId="1469" priority="515" operator="lessThan">
      <formula>0</formula>
    </cfRule>
  </conditionalFormatting>
  <conditionalFormatting sqref="N367">
    <cfRule type="cellIs" dxfId="1468" priority="516" operator="lessThan">
      <formula>0</formula>
    </cfRule>
  </conditionalFormatting>
  <conditionalFormatting sqref="N367">
    <cfRule type="cellIs" dxfId="1467" priority="517" operator="lessThan">
      <formula>0</formula>
    </cfRule>
  </conditionalFormatting>
  <conditionalFormatting sqref="N373">
    <cfRule type="cellIs" dxfId="1466" priority="518" operator="lessThan">
      <formula>0</formula>
    </cfRule>
  </conditionalFormatting>
  <conditionalFormatting sqref="N373">
    <cfRule type="cellIs" dxfId="1465" priority="519" operator="lessThan">
      <formula>0</formula>
    </cfRule>
  </conditionalFormatting>
  <conditionalFormatting sqref="C385:M385">
    <cfRule type="cellIs" dxfId="1464" priority="520" operator="lessThan">
      <formula>0</formula>
    </cfRule>
  </conditionalFormatting>
  <conditionalFormatting sqref="C385:M385">
    <cfRule type="cellIs" dxfId="1463" priority="521" operator="lessThan">
      <formula>0</formula>
    </cfRule>
  </conditionalFormatting>
  <conditionalFormatting sqref="H385">
    <cfRule type="cellIs" dxfId="1462" priority="522" operator="lessThan">
      <formula>0</formula>
    </cfRule>
  </conditionalFormatting>
  <conditionalFormatting sqref="B385">
    <cfRule type="cellIs" dxfId="1461" priority="523" operator="lessThan">
      <formula>0</formula>
    </cfRule>
  </conditionalFormatting>
  <conditionalFormatting sqref="B385">
    <cfRule type="cellIs" dxfId="1460" priority="524" operator="lessThan">
      <formula>0</formula>
    </cfRule>
  </conditionalFormatting>
  <conditionalFormatting sqref="B381:N381">
    <cfRule type="cellIs" dxfId="1459" priority="525" operator="lessThan">
      <formula>0</formula>
    </cfRule>
  </conditionalFormatting>
  <conditionalFormatting sqref="B381:N381">
    <cfRule type="cellIs" dxfId="1458" priority="526" operator="lessThan">
      <formula>0</formula>
    </cfRule>
  </conditionalFormatting>
  <conditionalFormatting sqref="B381:N381">
    <cfRule type="cellIs" dxfId="1457" priority="527" operator="lessThan">
      <formula>0</formula>
    </cfRule>
  </conditionalFormatting>
  <conditionalFormatting sqref="B381:N381">
    <cfRule type="cellIs" dxfId="1456" priority="528" operator="lessThan">
      <formula>0</formula>
    </cfRule>
  </conditionalFormatting>
  <conditionalFormatting sqref="B381:N381">
    <cfRule type="cellIs" dxfId="1455" priority="529" operator="lessThan">
      <formula>0</formula>
    </cfRule>
  </conditionalFormatting>
  <conditionalFormatting sqref="B381:N381">
    <cfRule type="cellIs" dxfId="1454" priority="530" operator="lessThan">
      <formula>0</formula>
    </cfRule>
  </conditionalFormatting>
  <conditionalFormatting sqref="B381:N381">
    <cfRule type="cellIs" dxfId="1453" priority="531" operator="lessThan">
      <formula>0</formula>
    </cfRule>
  </conditionalFormatting>
  <conditionalFormatting sqref="B381:N381">
    <cfRule type="cellIs" dxfId="1452" priority="532" operator="lessThan">
      <formula>0</formula>
    </cfRule>
  </conditionalFormatting>
  <conditionalFormatting sqref="N384">
    <cfRule type="cellIs" dxfId="1451" priority="533" operator="lessThan">
      <formula>0</formula>
    </cfRule>
  </conditionalFormatting>
  <conditionalFormatting sqref="N385">
    <cfRule type="cellIs" dxfId="1450" priority="534" operator="lessThan">
      <formula>0</formula>
    </cfRule>
  </conditionalFormatting>
  <conditionalFormatting sqref="N385">
    <cfRule type="cellIs" dxfId="1449" priority="535" operator="lessThan">
      <formula>0</formula>
    </cfRule>
  </conditionalFormatting>
  <conditionalFormatting sqref="C391:M391">
    <cfRule type="cellIs" dxfId="1448" priority="536" operator="lessThan">
      <formula>0</formula>
    </cfRule>
  </conditionalFormatting>
  <conditionalFormatting sqref="C391:M391">
    <cfRule type="cellIs" dxfId="1447" priority="537" operator="lessThan">
      <formula>0</formula>
    </cfRule>
  </conditionalFormatting>
  <conditionalFormatting sqref="H391">
    <cfRule type="cellIs" dxfId="1446" priority="538" operator="lessThan">
      <formula>0</formula>
    </cfRule>
  </conditionalFormatting>
  <conditionalFormatting sqref="B391">
    <cfRule type="cellIs" dxfId="1445" priority="539" operator="lessThan">
      <formula>0</formula>
    </cfRule>
  </conditionalFormatting>
  <conditionalFormatting sqref="B391">
    <cfRule type="cellIs" dxfId="1444" priority="540" operator="lessThan">
      <formula>0</formula>
    </cfRule>
  </conditionalFormatting>
  <conditionalFormatting sqref="B387:N387">
    <cfRule type="cellIs" dxfId="1443" priority="541" operator="lessThan">
      <formula>0</formula>
    </cfRule>
  </conditionalFormatting>
  <conditionalFormatting sqref="B387:N387">
    <cfRule type="cellIs" dxfId="1442" priority="542" operator="lessThan">
      <formula>0</formula>
    </cfRule>
  </conditionalFormatting>
  <conditionalFormatting sqref="B387:N387">
    <cfRule type="cellIs" dxfId="1441" priority="543" operator="lessThan">
      <formula>0</formula>
    </cfRule>
  </conditionalFormatting>
  <conditionalFormatting sqref="B387:N387">
    <cfRule type="cellIs" dxfId="1440" priority="544" operator="lessThan">
      <formula>0</formula>
    </cfRule>
  </conditionalFormatting>
  <conditionalFormatting sqref="B387:N387">
    <cfRule type="cellIs" dxfId="1439" priority="545" operator="lessThan">
      <formula>0</formula>
    </cfRule>
  </conditionalFormatting>
  <conditionalFormatting sqref="B387:N387">
    <cfRule type="cellIs" dxfId="1438" priority="546" operator="lessThan">
      <formula>0</formula>
    </cfRule>
  </conditionalFormatting>
  <conditionalFormatting sqref="B387:N387">
    <cfRule type="cellIs" dxfId="1437" priority="547" operator="lessThan">
      <formula>0</formula>
    </cfRule>
  </conditionalFormatting>
  <conditionalFormatting sqref="B387:N387">
    <cfRule type="cellIs" dxfId="1436" priority="548" operator="lessThan">
      <formula>0</formula>
    </cfRule>
  </conditionalFormatting>
  <conditionalFormatting sqref="N390">
    <cfRule type="cellIs" dxfId="1435" priority="549" operator="lessThan">
      <formula>0</formula>
    </cfRule>
  </conditionalFormatting>
  <conditionalFormatting sqref="N391">
    <cfRule type="cellIs" dxfId="1434" priority="550" operator="lessThan">
      <formula>0</formula>
    </cfRule>
  </conditionalFormatting>
  <conditionalFormatting sqref="N391">
    <cfRule type="cellIs" dxfId="1433" priority="551" operator="lessThan">
      <formula>0</formula>
    </cfRule>
  </conditionalFormatting>
  <conditionalFormatting sqref="C397:M397">
    <cfRule type="cellIs" dxfId="1432" priority="552" operator="lessThan">
      <formula>0</formula>
    </cfRule>
  </conditionalFormatting>
  <conditionalFormatting sqref="C397:M397">
    <cfRule type="cellIs" dxfId="1431" priority="553" operator="lessThan">
      <formula>0</formula>
    </cfRule>
  </conditionalFormatting>
  <conditionalFormatting sqref="H397">
    <cfRule type="cellIs" dxfId="1430" priority="554" operator="lessThan">
      <formula>0</formula>
    </cfRule>
  </conditionalFormatting>
  <conditionalFormatting sqref="B397">
    <cfRule type="cellIs" dxfId="1429" priority="555" operator="lessThan">
      <formula>0</formula>
    </cfRule>
  </conditionalFormatting>
  <conditionalFormatting sqref="B397">
    <cfRule type="cellIs" dxfId="1428" priority="556" operator="lessThan">
      <formula>0</formula>
    </cfRule>
  </conditionalFormatting>
  <conditionalFormatting sqref="B393:N393">
    <cfRule type="cellIs" dxfId="1427" priority="557" operator="lessThan">
      <formula>0</formula>
    </cfRule>
  </conditionalFormatting>
  <conditionalFormatting sqref="B393:N393">
    <cfRule type="cellIs" dxfId="1426" priority="558" operator="lessThan">
      <formula>0</formula>
    </cfRule>
  </conditionalFormatting>
  <conditionalFormatting sqref="B393:N393">
    <cfRule type="cellIs" dxfId="1425" priority="559" operator="lessThan">
      <formula>0</formula>
    </cfRule>
  </conditionalFormatting>
  <conditionalFormatting sqref="B393:N393">
    <cfRule type="cellIs" dxfId="1424" priority="560" operator="lessThan">
      <formula>0</formula>
    </cfRule>
  </conditionalFormatting>
  <conditionalFormatting sqref="B393:N393">
    <cfRule type="cellIs" dxfId="1423" priority="561" operator="lessThan">
      <formula>0</formula>
    </cfRule>
  </conditionalFormatting>
  <conditionalFormatting sqref="B393:N393">
    <cfRule type="cellIs" dxfId="1422" priority="562" operator="lessThan">
      <formula>0</formula>
    </cfRule>
  </conditionalFormatting>
  <conditionalFormatting sqref="B393:N393">
    <cfRule type="cellIs" dxfId="1421" priority="563" operator="lessThan">
      <formula>0</formula>
    </cfRule>
  </conditionalFormatting>
  <conditionalFormatting sqref="B393:N393">
    <cfRule type="cellIs" dxfId="1420" priority="564" operator="lessThan">
      <formula>0</formula>
    </cfRule>
  </conditionalFormatting>
  <conditionalFormatting sqref="N396">
    <cfRule type="cellIs" dxfId="1419" priority="565" operator="lessThan">
      <formula>0</formula>
    </cfRule>
  </conditionalFormatting>
  <conditionalFormatting sqref="N397">
    <cfRule type="cellIs" dxfId="1418" priority="566" operator="lessThan">
      <formula>0</formula>
    </cfRule>
  </conditionalFormatting>
  <conditionalFormatting sqref="N397">
    <cfRule type="cellIs" dxfId="1417" priority="567" operator="lessThan">
      <formula>0</formula>
    </cfRule>
  </conditionalFormatting>
  <conditionalFormatting sqref="C403:M403">
    <cfRule type="cellIs" dxfId="1416" priority="568" operator="lessThan">
      <formula>0</formula>
    </cfRule>
  </conditionalFormatting>
  <conditionalFormatting sqref="C403:M403">
    <cfRule type="cellIs" dxfId="1415" priority="569" operator="lessThan">
      <formula>0</formula>
    </cfRule>
  </conditionalFormatting>
  <conditionalFormatting sqref="H403">
    <cfRule type="cellIs" dxfId="1414" priority="570" operator="lessThan">
      <formula>0</formula>
    </cfRule>
  </conditionalFormatting>
  <conditionalFormatting sqref="B403">
    <cfRule type="cellIs" dxfId="1413" priority="571" operator="lessThan">
      <formula>0</formula>
    </cfRule>
  </conditionalFormatting>
  <conditionalFormatting sqref="B403">
    <cfRule type="cellIs" dxfId="1412" priority="572" operator="lessThan">
      <formula>0</formula>
    </cfRule>
  </conditionalFormatting>
  <conditionalFormatting sqref="B399:N399">
    <cfRule type="cellIs" dxfId="1411" priority="573" operator="lessThan">
      <formula>0</formula>
    </cfRule>
  </conditionalFormatting>
  <conditionalFormatting sqref="B399:N399">
    <cfRule type="cellIs" dxfId="1410" priority="574" operator="lessThan">
      <formula>0</formula>
    </cfRule>
  </conditionalFormatting>
  <conditionalFormatting sqref="B399:N399">
    <cfRule type="cellIs" dxfId="1409" priority="575" operator="lessThan">
      <formula>0</formula>
    </cfRule>
  </conditionalFormatting>
  <conditionalFormatting sqref="B399:N399">
    <cfRule type="cellIs" dxfId="1408" priority="576" operator="lessThan">
      <formula>0</formula>
    </cfRule>
  </conditionalFormatting>
  <conditionalFormatting sqref="B399:N399">
    <cfRule type="cellIs" dxfId="1407" priority="577" operator="lessThan">
      <formula>0</formula>
    </cfRule>
  </conditionalFormatting>
  <conditionalFormatting sqref="B399:N399">
    <cfRule type="cellIs" dxfId="1406" priority="578" operator="lessThan">
      <formula>0</formula>
    </cfRule>
  </conditionalFormatting>
  <conditionalFormatting sqref="B399:N399">
    <cfRule type="cellIs" dxfId="1405" priority="579" operator="lessThan">
      <formula>0</formula>
    </cfRule>
  </conditionalFormatting>
  <conditionalFormatting sqref="B399:N399">
    <cfRule type="cellIs" dxfId="1404" priority="580" operator="lessThan">
      <formula>0</formula>
    </cfRule>
  </conditionalFormatting>
  <conditionalFormatting sqref="N402">
    <cfRule type="cellIs" dxfId="1403" priority="581" operator="lessThan">
      <formula>0</formula>
    </cfRule>
  </conditionalFormatting>
  <conditionalFormatting sqref="N403">
    <cfRule type="cellIs" dxfId="1402" priority="582" operator="lessThan">
      <formula>0</formula>
    </cfRule>
  </conditionalFormatting>
  <conditionalFormatting sqref="N403">
    <cfRule type="cellIs" dxfId="1401" priority="583" operator="lessThan">
      <formula>0</formula>
    </cfRule>
  </conditionalFormatting>
  <conditionalFormatting sqref="C409:M409">
    <cfRule type="cellIs" dxfId="1400" priority="584" operator="lessThan">
      <formula>0</formula>
    </cfRule>
  </conditionalFormatting>
  <conditionalFormatting sqref="C409:M409">
    <cfRule type="cellIs" dxfId="1399" priority="585" operator="lessThan">
      <formula>0</formula>
    </cfRule>
  </conditionalFormatting>
  <conditionalFormatting sqref="H409">
    <cfRule type="cellIs" dxfId="1398" priority="586" operator="lessThan">
      <formula>0</formula>
    </cfRule>
  </conditionalFormatting>
  <conditionalFormatting sqref="B409">
    <cfRule type="cellIs" dxfId="1397" priority="587" operator="lessThan">
      <formula>0</formula>
    </cfRule>
  </conditionalFormatting>
  <conditionalFormatting sqref="B409">
    <cfRule type="cellIs" dxfId="1396" priority="588" operator="lessThan">
      <formula>0</formula>
    </cfRule>
  </conditionalFormatting>
  <conditionalFormatting sqref="B405:N405">
    <cfRule type="cellIs" dxfId="1395" priority="589" operator="lessThan">
      <formula>0</formula>
    </cfRule>
  </conditionalFormatting>
  <conditionalFormatting sqref="B405:N405">
    <cfRule type="cellIs" dxfId="1394" priority="590" operator="lessThan">
      <formula>0</formula>
    </cfRule>
  </conditionalFormatting>
  <conditionalFormatting sqref="B405:N405">
    <cfRule type="cellIs" dxfId="1393" priority="591" operator="lessThan">
      <formula>0</formula>
    </cfRule>
  </conditionalFormatting>
  <conditionalFormatting sqref="B405:N405">
    <cfRule type="cellIs" dxfId="1392" priority="592" operator="lessThan">
      <formula>0</formula>
    </cfRule>
  </conditionalFormatting>
  <conditionalFormatting sqref="B405:N405">
    <cfRule type="cellIs" dxfId="1391" priority="593" operator="lessThan">
      <formula>0</formula>
    </cfRule>
  </conditionalFormatting>
  <conditionalFormatting sqref="B405:N405">
    <cfRule type="cellIs" dxfId="1390" priority="594" operator="lessThan">
      <formula>0</formula>
    </cfRule>
  </conditionalFormatting>
  <conditionalFormatting sqref="B405:N405">
    <cfRule type="cellIs" dxfId="1389" priority="595" operator="lessThan">
      <formula>0</formula>
    </cfRule>
  </conditionalFormatting>
  <conditionalFormatting sqref="B405:N405">
    <cfRule type="cellIs" dxfId="1388" priority="596" operator="lessThan">
      <formula>0</formula>
    </cfRule>
  </conditionalFormatting>
  <conditionalFormatting sqref="N408">
    <cfRule type="cellIs" dxfId="1387" priority="597" operator="lessThan">
      <formula>0</formula>
    </cfRule>
  </conditionalFormatting>
  <conditionalFormatting sqref="C415:M415">
    <cfRule type="cellIs" dxfId="1386" priority="598" operator="lessThan">
      <formula>0</formula>
    </cfRule>
  </conditionalFormatting>
  <conditionalFormatting sqref="C415:M415">
    <cfRule type="cellIs" dxfId="1385" priority="599" operator="lessThan">
      <formula>0</formula>
    </cfRule>
  </conditionalFormatting>
  <conditionalFormatting sqref="H415">
    <cfRule type="cellIs" dxfId="1384" priority="600" operator="lessThan">
      <formula>0</formula>
    </cfRule>
  </conditionalFormatting>
  <conditionalFormatting sqref="B415">
    <cfRule type="cellIs" dxfId="1383" priority="601" operator="lessThan">
      <formula>0</formula>
    </cfRule>
  </conditionalFormatting>
  <conditionalFormatting sqref="B415">
    <cfRule type="cellIs" dxfId="1382" priority="602" operator="lessThan">
      <formula>0</formula>
    </cfRule>
  </conditionalFormatting>
  <conditionalFormatting sqref="B411:N411">
    <cfRule type="cellIs" dxfId="1381" priority="603" operator="lessThan">
      <formula>0</formula>
    </cfRule>
  </conditionalFormatting>
  <conditionalFormatting sqref="B411:N411">
    <cfRule type="cellIs" dxfId="1380" priority="604" operator="lessThan">
      <formula>0</formula>
    </cfRule>
  </conditionalFormatting>
  <conditionalFormatting sqref="B411:N411">
    <cfRule type="cellIs" dxfId="1379" priority="605" operator="lessThan">
      <formula>0</formula>
    </cfRule>
  </conditionalFormatting>
  <conditionalFormatting sqref="B411:N411">
    <cfRule type="cellIs" dxfId="1378" priority="606" operator="lessThan">
      <formula>0</formula>
    </cfRule>
  </conditionalFormatting>
  <conditionalFormatting sqref="B411:N411">
    <cfRule type="cellIs" dxfId="1377" priority="607" operator="lessThan">
      <formula>0</formula>
    </cfRule>
  </conditionalFormatting>
  <conditionalFormatting sqref="B411:N411">
    <cfRule type="cellIs" dxfId="1376" priority="608" operator="lessThan">
      <formula>0</formula>
    </cfRule>
  </conditionalFormatting>
  <conditionalFormatting sqref="B411:N411">
    <cfRule type="cellIs" dxfId="1375" priority="609" operator="lessThan">
      <formula>0</formula>
    </cfRule>
  </conditionalFormatting>
  <conditionalFormatting sqref="B411:N411">
    <cfRule type="cellIs" dxfId="1374" priority="610" operator="lessThan">
      <formula>0</formula>
    </cfRule>
  </conditionalFormatting>
  <conditionalFormatting sqref="N414">
    <cfRule type="cellIs" dxfId="1373" priority="611" operator="lessThan">
      <formula>0</formula>
    </cfRule>
  </conditionalFormatting>
  <conditionalFormatting sqref="N415">
    <cfRule type="cellIs" dxfId="1372" priority="612" operator="lessThan">
      <formula>0</formula>
    </cfRule>
  </conditionalFormatting>
  <conditionalFormatting sqref="N415">
    <cfRule type="cellIs" dxfId="1371" priority="613" operator="lessThan">
      <formula>0</formula>
    </cfRule>
  </conditionalFormatting>
  <conditionalFormatting sqref="C421:M421">
    <cfRule type="cellIs" dxfId="1370" priority="614" operator="lessThan">
      <formula>0</formula>
    </cfRule>
  </conditionalFormatting>
  <conditionalFormatting sqref="C421:M421">
    <cfRule type="cellIs" dxfId="1369" priority="615" operator="lessThan">
      <formula>0</formula>
    </cfRule>
  </conditionalFormatting>
  <conditionalFormatting sqref="H421">
    <cfRule type="cellIs" dxfId="1368" priority="616" operator="lessThan">
      <formula>0</formula>
    </cfRule>
  </conditionalFormatting>
  <conditionalFormatting sqref="B421">
    <cfRule type="cellIs" dxfId="1367" priority="617" operator="lessThan">
      <formula>0</formula>
    </cfRule>
  </conditionalFormatting>
  <conditionalFormatting sqref="B421">
    <cfRule type="cellIs" dxfId="1366" priority="618" operator="lessThan">
      <formula>0</formula>
    </cfRule>
  </conditionalFormatting>
  <conditionalFormatting sqref="B417:N417">
    <cfRule type="cellIs" dxfId="1365" priority="619" operator="lessThan">
      <formula>0</formula>
    </cfRule>
  </conditionalFormatting>
  <conditionalFormatting sqref="B417:N417">
    <cfRule type="cellIs" dxfId="1364" priority="620" operator="lessThan">
      <formula>0</formula>
    </cfRule>
  </conditionalFormatting>
  <conditionalFormatting sqref="B417:N417">
    <cfRule type="cellIs" dxfId="1363" priority="621" operator="lessThan">
      <formula>0</formula>
    </cfRule>
  </conditionalFormatting>
  <conditionalFormatting sqref="B417:N417">
    <cfRule type="cellIs" dxfId="1362" priority="622" operator="lessThan">
      <formula>0</formula>
    </cfRule>
  </conditionalFormatting>
  <conditionalFormatting sqref="B417:N417">
    <cfRule type="cellIs" dxfId="1361" priority="623" operator="lessThan">
      <formula>0</formula>
    </cfRule>
  </conditionalFormatting>
  <conditionalFormatting sqref="B417:N417">
    <cfRule type="cellIs" dxfId="1360" priority="624" operator="lessThan">
      <formula>0</formula>
    </cfRule>
  </conditionalFormatting>
  <conditionalFormatting sqref="B417:N417">
    <cfRule type="cellIs" dxfId="1359" priority="625" operator="lessThan">
      <formula>0</formula>
    </cfRule>
  </conditionalFormatting>
  <conditionalFormatting sqref="B417:N417">
    <cfRule type="cellIs" dxfId="1358" priority="626" operator="lessThan">
      <formula>0</formula>
    </cfRule>
  </conditionalFormatting>
  <conditionalFormatting sqref="N420">
    <cfRule type="cellIs" dxfId="1357" priority="627" operator="lessThan">
      <formula>0</formula>
    </cfRule>
  </conditionalFormatting>
  <conditionalFormatting sqref="N421">
    <cfRule type="cellIs" dxfId="1356" priority="628" operator="lessThan">
      <formula>0</formula>
    </cfRule>
  </conditionalFormatting>
  <conditionalFormatting sqref="N421">
    <cfRule type="cellIs" dxfId="1355" priority="629" operator="lessThan">
      <formula>0</formula>
    </cfRule>
  </conditionalFormatting>
  <conditionalFormatting sqref="C428:M428">
    <cfRule type="cellIs" dxfId="1354" priority="630" operator="lessThan">
      <formula>0</formula>
    </cfRule>
  </conditionalFormatting>
  <conditionalFormatting sqref="C428:M428">
    <cfRule type="cellIs" dxfId="1353" priority="631" operator="lessThan">
      <formula>0</formula>
    </cfRule>
  </conditionalFormatting>
  <conditionalFormatting sqref="H428">
    <cfRule type="cellIs" dxfId="1352" priority="632" operator="lessThan">
      <formula>0</formula>
    </cfRule>
  </conditionalFormatting>
  <conditionalFormatting sqref="B428">
    <cfRule type="cellIs" dxfId="1351" priority="633" operator="lessThan">
      <formula>0</formula>
    </cfRule>
  </conditionalFormatting>
  <conditionalFormatting sqref="B428">
    <cfRule type="cellIs" dxfId="1350" priority="634" operator="lessThan">
      <formula>0</formula>
    </cfRule>
  </conditionalFormatting>
  <conditionalFormatting sqref="B424:N424">
    <cfRule type="cellIs" dxfId="1349" priority="635" operator="lessThan">
      <formula>0</formula>
    </cfRule>
  </conditionalFormatting>
  <conditionalFormatting sqref="B424:N424">
    <cfRule type="cellIs" dxfId="1348" priority="636" operator="lessThan">
      <formula>0</formula>
    </cfRule>
  </conditionalFormatting>
  <conditionalFormatting sqref="B424:N424">
    <cfRule type="cellIs" dxfId="1347" priority="637" operator="lessThan">
      <formula>0</formula>
    </cfRule>
  </conditionalFormatting>
  <conditionalFormatting sqref="B424:N424">
    <cfRule type="cellIs" dxfId="1346" priority="638" operator="lessThan">
      <formula>0</formula>
    </cfRule>
  </conditionalFormatting>
  <conditionalFormatting sqref="B424:N424">
    <cfRule type="cellIs" dxfId="1345" priority="639" operator="lessThan">
      <formula>0</formula>
    </cfRule>
  </conditionalFormatting>
  <conditionalFormatting sqref="B424:N424">
    <cfRule type="cellIs" dxfId="1344" priority="640" operator="lessThan">
      <formula>0</formula>
    </cfRule>
  </conditionalFormatting>
  <conditionalFormatting sqref="B424:N424">
    <cfRule type="cellIs" dxfId="1343" priority="641" operator="lessThan">
      <formula>0</formula>
    </cfRule>
  </conditionalFormatting>
  <conditionalFormatting sqref="B424:N424">
    <cfRule type="cellIs" dxfId="1342" priority="642" operator="lessThan">
      <formula>0</formula>
    </cfRule>
  </conditionalFormatting>
  <conditionalFormatting sqref="N427">
    <cfRule type="cellIs" dxfId="1341" priority="643" operator="lessThan">
      <formula>0</formula>
    </cfRule>
  </conditionalFormatting>
  <conditionalFormatting sqref="N428">
    <cfRule type="cellIs" dxfId="1340" priority="644" operator="lessThan">
      <formula>0</formula>
    </cfRule>
  </conditionalFormatting>
  <conditionalFormatting sqref="N428">
    <cfRule type="cellIs" dxfId="1339" priority="645" operator="lessThan">
      <formula>0</formula>
    </cfRule>
  </conditionalFormatting>
  <conditionalFormatting sqref="C434:M434">
    <cfRule type="cellIs" dxfId="1338" priority="646" operator="lessThan">
      <formula>0</formula>
    </cfRule>
  </conditionalFormatting>
  <conditionalFormatting sqref="C434:M434">
    <cfRule type="cellIs" dxfId="1337" priority="647" operator="lessThan">
      <formula>0</formula>
    </cfRule>
  </conditionalFormatting>
  <conditionalFormatting sqref="H434">
    <cfRule type="cellIs" dxfId="1336" priority="648" operator="lessThan">
      <formula>0</formula>
    </cfRule>
  </conditionalFormatting>
  <conditionalFormatting sqref="B434">
    <cfRule type="cellIs" dxfId="1335" priority="649" operator="lessThan">
      <formula>0</formula>
    </cfRule>
  </conditionalFormatting>
  <conditionalFormatting sqref="B434">
    <cfRule type="cellIs" dxfId="1334" priority="650" operator="lessThan">
      <formula>0</formula>
    </cfRule>
  </conditionalFormatting>
  <conditionalFormatting sqref="B430:N430">
    <cfRule type="cellIs" dxfId="1333" priority="651" operator="lessThan">
      <formula>0</formula>
    </cfRule>
  </conditionalFormatting>
  <conditionalFormatting sqref="B430:N430">
    <cfRule type="cellIs" dxfId="1332" priority="652" operator="lessThan">
      <formula>0</formula>
    </cfRule>
  </conditionalFormatting>
  <conditionalFormatting sqref="B430:N430">
    <cfRule type="cellIs" dxfId="1331" priority="653" operator="lessThan">
      <formula>0</formula>
    </cfRule>
  </conditionalFormatting>
  <conditionalFormatting sqref="B430:N430">
    <cfRule type="cellIs" dxfId="1330" priority="654" operator="lessThan">
      <formula>0</formula>
    </cfRule>
  </conditionalFormatting>
  <conditionalFormatting sqref="B430:N430">
    <cfRule type="cellIs" dxfId="1329" priority="655" operator="lessThan">
      <formula>0</formula>
    </cfRule>
  </conditionalFormatting>
  <conditionalFormatting sqref="B430:N430">
    <cfRule type="cellIs" dxfId="1328" priority="656" operator="lessThan">
      <formula>0</formula>
    </cfRule>
  </conditionalFormatting>
  <conditionalFormatting sqref="B430:N430">
    <cfRule type="cellIs" dxfId="1327" priority="657" operator="lessThan">
      <formula>0</formula>
    </cfRule>
  </conditionalFormatting>
  <conditionalFormatting sqref="B430:N430">
    <cfRule type="cellIs" dxfId="1326" priority="658" operator="lessThan">
      <formula>0</formula>
    </cfRule>
  </conditionalFormatting>
  <conditionalFormatting sqref="N433">
    <cfRule type="cellIs" dxfId="1325" priority="659" operator="lessThan">
      <formula>0</formula>
    </cfRule>
  </conditionalFormatting>
  <conditionalFormatting sqref="N434">
    <cfRule type="cellIs" dxfId="1324" priority="660" operator="lessThan">
      <formula>0</formula>
    </cfRule>
  </conditionalFormatting>
  <conditionalFormatting sqref="N434">
    <cfRule type="cellIs" dxfId="1323" priority="661" operator="lessThan">
      <formula>0</formula>
    </cfRule>
  </conditionalFormatting>
  <conditionalFormatting sqref="C437:C440">
    <cfRule type="expression" dxfId="1322" priority="662">
      <formula>C437/B437&gt;1</formula>
    </cfRule>
  </conditionalFormatting>
  <conditionalFormatting sqref="C437:C440">
    <cfRule type="expression" dxfId="1321" priority="663">
      <formula>C437/B437&lt;1</formula>
    </cfRule>
  </conditionalFormatting>
  <conditionalFormatting sqref="D437:N440">
    <cfRule type="cellIs" dxfId="1320" priority="664" operator="lessThan">
      <formula>0</formula>
    </cfRule>
  </conditionalFormatting>
  <conditionalFormatting sqref="D437:N440">
    <cfRule type="expression" dxfId="1319" priority="665">
      <formula>D437/C437&gt;1</formula>
    </cfRule>
  </conditionalFormatting>
  <conditionalFormatting sqref="D437:N440">
    <cfRule type="expression" dxfId="1318" priority="666">
      <formula>D437/C437&lt;1</formula>
    </cfRule>
  </conditionalFormatting>
  <conditionalFormatting sqref="B437:B440">
    <cfRule type="cellIs" dxfId="1317" priority="667" operator="lessThan">
      <formula>0</formula>
    </cfRule>
  </conditionalFormatting>
  <conditionalFormatting sqref="B437:B440 B510:N510 B518:N518 B533:N533 B547:N547">
    <cfRule type="expression" dxfId="1316" priority="668">
      <formula>B437/#REF!&gt;1</formula>
    </cfRule>
  </conditionalFormatting>
  <conditionalFormatting sqref="B437:B440 B510:N510 B518:N518 B533:N533 B547:N547">
    <cfRule type="expression" dxfId="1315" priority="669">
      <formula>B437/#REF!&lt;1</formula>
    </cfRule>
  </conditionalFormatting>
  <conditionalFormatting sqref="B470">
    <cfRule type="cellIs" dxfId="1314" priority="670" operator="lessThan">
      <formula>0</formula>
    </cfRule>
  </conditionalFormatting>
  <conditionalFormatting sqref="B470">
    <cfRule type="expression" dxfId="1313" priority="671">
      <formula>B470/#REF!&gt;1</formula>
    </cfRule>
  </conditionalFormatting>
  <conditionalFormatting sqref="B470">
    <cfRule type="expression" dxfId="1312" priority="672">
      <formula>B470/#REF!&lt;1</formula>
    </cfRule>
  </conditionalFormatting>
  <conditionalFormatting sqref="C470">
    <cfRule type="cellIs" dxfId="1311" priority="673" operator="lessThan">
      <formula>0</formula>
    </cfRule>
  </conditionalFormatting>
  <conditionalFormatting sqref="C470">
    <cfRule type="expression" dxfId="1310" priority="674">
      <formula>C470/B470&gt;1</formula>
    </cfRule>
  </conditionalFormatting>
  <conditionalFormatting sqref="C470">
    <cfRule type="expression" dxfId="1309" priority="675">
      <formula>C470/B470&lt;1</formula>
    </cfRule>
  </conditionalFormatting>
  <conditionalFormatting sqref="D470">
    <cfRule type="cellIs" dxfId="1308" priority="676" operator="lessThan">
      <formula>0</formula>
    </cfRule>
  </conditionalFormatting>
  <conditionalFormatting sqref="D470">
    <cfRule type="expression" dxfId="1307" priority="677">
      <formula>D470/C470&gt;1</formula>
    </cfRule>
  </conditionalFormatting>
  <conditionalFormatting sqref="D470">
    <cfRule type="expression" dxfId="1306" priority="678">
      <formula>D470/C470&lt;1</formula>
    </cfRule>
  </conditionalFormatting>
  <conditionalFormatting sqref="E470">
    <cfRule type="cellIs" dxfId="1305" priority="679" operator="lessThan">
      <formula>0</formula>
    </cfRule>
  </conditionalFormatting>
  <conditionalFormatting sqref="E470">
    <cfRule type="expression" dxfId="1304" priority="680">
      <formula>E470/D470&gt;1</formula>
    </cfRule>
  </conditionalFormatting>
  <conditionalFormatting sqref="E470">
    <cfRule type="expression" dxfId="1303" priority="681">
      <formula>E470/D470&lt;1</formula>
    </cfRule>
  </conditionalFormatting>
  <conditionalFormatting sqref="F470">
    <cfRule type="cellIs" dxfId="1302" priority="682" operator="lessThan">
      <formula>0</formula>
    </cfRule>
  </conditionalFormatting>
  <conditionalFormatting sqref="F470">
    <cfRule type="expression" dxfId="1301" priority="683">
      <formula>F470/E470&gt;1</formula>
    </cfRule>
  </conditionalFormatting>
  <conditionalFormatting sqref="F470">
    <cfRule type="expression" dxfId="1300" priority="684">
      <formula>F470/E470&lt;1</formula>
    </cfRule>
  </conditionalFormatting>
  <conditionalFormatting sqref="G470">
    <cfRule type="cellIs" dxfId="1299" priority="685" operator="lessThan">
      <formula>0</formula>
    </cfRule>
  </conditionalFormatting>
  <conditionalFormatting sqref="G470">
    <cfRule type="expression" dxfId="1298" priority="686">
      <formula>G470/F470&gt;1</formula>
    </cfRule>
  </conditionalFormatting>
  <conditionalFormatting sqref="G470">
    <cfRule type="expression" dxfId="1297" priority="687">
      <formula>G470/F470&lt;1</formula>
    </cfRule>
  </conditionalFormatting>
  <conditionalFormatting sqref="H470">
    <cfRule type="cellIs" dxfId="1296" priority="688" operator="lessThan">
      <formula>0</formula>
    </cfRule>
  </conditionalFormatting>
  <conditionalFormatting sqref="H470">
    <cfRule type="expression" dxfId="1295" priority="689">
      <formula>H470/G470&gt;1</formula>
    </cfRule>
  </conditionalFormatting>
  <conditionalFormatting sqref="H470">
    <cfRule type="expression" dxfId="1294" priority="690">
      <formula>H470/G470&lt;1</formula>
    </cfRule>
  </conditionalFormatting>
  <conditionalFormatting sqref="I470:N470">
    <cfRule type="cellIs" dxfId="1293" priority="691" operator="lessThan">
      <formula>0</formula>
    </cfRule>
  </conditionalFormatting>
  <conditionalFormatting sqref="I470:N470">
    <cfRule type="expression" dxfId="1292" priority="692">
      <formula>I470/H470&gt;1</formula>
    </cfRule>
  </conditionalFormatting>
  <conditionalFormatting sqref="I470:N470">
    <cfRule type="expression" dxfId="1291" priority="693">
      <formula>I470/H470&lt;1</formula>
    </cfRule>
  </conditionalFormatting>
  <conditionalFormatting sqref="B510">
    <cfRule type="cellIs" dxfId="1290" priority="694" operator="lessThan">
      <formula>0</formula>
    </cfRule>
  </conditionalFormatting>
  <conditionalFormatting sqref="B510">
    <cfRule type="expression" dxfId="1289" priority="695">
      <formula>B510/#REF!&gt;1</formula>
    </cfRule>
  </conditionalFormatting>
  <conditionalFormatting sqref="B510">
    <cfRule type="expression" dxfId="1288" priority="696">
      <formula>B510/#REF!&lt;1</formula>
    </cfRule>
  </conditionalFormatting>
  <conditionalFormatting sqref="C510">
    <cfRule type="cellIs" dxfId="1287" priority="697" operator="lessThan">
      <formula>0</formula>
    </cfRule>
  </conditionalFormatting>
  <conditionalFormatting sqref="C510">
    <cfRule type="expression" dxfId="1286" priority="698">
      <formula>C510/B510&gt;1</formula>
    </cfRule>
  </conditionalFormatting>
  <conditionalFormatting sqref="C510">
    <cfRule type="expression" dxfId="1285" priority="699">
      <formula>C510/B510&lt;1</formula>
    </cfRule>
  </conditionalFormatting>
  <conditionalFormatting sqref="D510">
    <cfRule type="cellIs" dxfId="1284" priority="700" operator="lessThan">
      <formula>0</formula>
    </cfRule>
  </conditionalFormatting>
  <conditionalFormatting sqref="D510">
    <cfRule type="expression" dxfId="1283" priority="701">
      <formula>D510/C510&gt;1</formula>
    </cfRule>
  </conditionalFormatting>
  <conditionalFormatting sqref="D510">
    <cfRule type="expression" dxfId="1282" priority="702">
      <formula>D510/C510&lt;1</formula>
    </cfRule>
  </conditionalFormatting>
  <conditionalFormatting sqref="E510">
    <cfRule type="cellIs" dxfId="1281" priority="703" operator="lessThan">
      <formula>0</formula>
    </cfRule>
  </conditionalFormatting>
  <conditionalFormatting sqref="E510">
    <cfRule type="expression" dxfId="1280" priority="704">
      <formula>E510/D510&gt;1</formula>
    </cfRule>
  </conditionalFormatting>
  <conditionalFormatting sqref="E510">
    <cfRule type="expression" dxfId="1279" priority="705">
      <formula>E510/D510&lt;1</formula>
    </cfRule>
  </conditionalFormatting>
  <conditionalFormatting sqref="F510">
    <cfRule type="cellIs" dxfId="1278" priority="706" operator="lessThan">
      <formula>0</formula>
    </cfRule>
  </conditionalFormatting>
  <conditionalFormatting sqref="F510">
    <cfRule type="expression" dxfId="1277" priority="707">
      <formula>F510/E510&gt;1</formula>
    </cfRule>
  </conditionalFormatting>
  <conditionalFormatting sqref="F510">
    <cfRule type="expression" dxfId="1276" priority="708">
      <formula>F510/E510&lt;1</formula>
    </cfRule>
  </conditionalFormatting>
  <conditionalFormatting sqref="G510">
    <cfRule type="cellIs" dxfId="1275" priority="709" operator="lessThan">
      <formula>0</formula>
    </cfRule>
  </conditionalFormatting>
  <conditionalFormatting sqref="G510">
    <cfRule type="expression" dxfId="1274" priority="710">
      <formula>G510/F510&gt;1</formula>
    </cfRule>
  </conditionalFormatting>
  <conditionalFormatting sqref="G510">
    <cfRule type="expression" dxfId="1273" priority="711">
      <formula>G510/F510&lt;1</formula>
    </cfRule>
  </conditionalFormatting>
  <conditionalFormatting sqref="H510">
    <cfRule type="cellIs" dxfId="1272" priority="712" operator="lessThan">
      <formula>0</formula>
    </cfRule>
  </conditionalFormatting>
  <conditionalFormatting sqref="H510">
    <cfRule type="expression" dxfId="1271" priority="713">
      <formula>H510/G510&gt;1</formula>
    </cfRule>
  </conditionalFormatting>
  <conditionalFormatting sqref="H510">
    <cfRule type="expression" dxfId="1270" priority="714">
      <formula>H510/G510&lt;1</formula>
    </cfRule>
  </conditionalFormatting>
  <conditionalFormatting sqref="B518">
    <cfRule type="cellIs" dxfId="1269" priority="715" operator="lessThan">
      <formula>0</formula>
    </cfRule>
  </conditionalFormatting>
  <conditionalFormatting sqref="B518">
    <cfRule type="expression" dxfId="1268" priority="716">
      <formula>B518/#REF!&gt;1</formula>
    </cfRule>
  </conditionalFormatting>
  <conditionalFormatting sqref="B518">
    <cfRule type="expression" dxfId="1267" priority="717">
      <formula>B518/#REF!&lt;1</formula>
    </cfRule>
  </conditionalFormatting>
  <conditionalFormatting sqref="C518">
    <cfRule type="cellIs" dxfId="1266" priority="718" operator="lessThan">
      <formula>0</formula>
    </cfRule>
  </conditionalFormatting>
  <conditionalFormatting sqref="C518">
    <cfRule type="expression" dxfId="1265" priority="719">
      <formula>C518/B518&gt;1</formula>
    </cfRule>
  </conditionalFormatting>
  <conditionalFormatting sqref="C518">
    <cfRule type="expression" dxfId="1264" priority="720">
      <formula>C518/B518&lt;1</formula>
    </cfRule>
  </conditionalFormatting>
  <conditionalFormatting sqref="D518">
    <cfRule type="cellIs" dxfId="1263" priority="721" operator="lessThan">
      <formula>0</formula>
    </cfRule>
  </conditionalFormatting>
  <conditionalFormatting sqref="D518">
    <cfRule type="expression" dxfId="1262" priority="722">
      <formula>D518/C518&gt;1</formula>
    </cfRule>
  </conditionalFormatting>
  <conditionalFormatting sqref="D518">
    <cfRule type="expression" dxfId="1261" priority="723">
      <formula>D518/C518&lt;1</formula>
    </cfRule>
  </conditionalFormatting>
  <conditionalFormatting sqref="E518">
    <cfRule type="cellIs" dxfId="1260" priority="724" operator="lessThan">
      <formula>0</formula>
    </cfRule>
  </conditionalFormatting>
  <conditionalFormatting sqref="E518">
    <cfRule type="expression" dxfId="1259" priority="725">
      <formula>E518/D518&gt;1</formula>
    </cfRule>
  </conditionalFormatting>
  <conditionalFormatting sqref="E518">
    <cfRule type="expression" dxfId="1258" priority="726">
      <formula>E518/D518&lt;1</formula>
    </cfRule>
  </conditionalFormatting>
  <conditionalFormatting sqref="F518">
    <cfRule type="cellIs" dxfId="1257" priority="727" operator="lessThan">
      <formula>0</formula>
    </cfRule>
  </conditionalFormatting>
  <conditionalFormatting sqref="F518">
    <cfRule type="expression" dxfId="1256" priority="728">
      <formula>F518/E518&gt;1</formula>
    </cfRule>
  </conditionalFormatting>
  <conditionalFormatting sqref="F518">
    <cfRule type="expression" dxfId="1255" priority="729">
      <formula>F518/E518&lt;1</formula>
    </cfRule>
  </conditionalFormatting>
  <conditionalFormatting sqref="G518">
    <cfRule type="cellIs" dxfId="1254" priority="730" operator="lessThan">
      <formula>0</formula>
    </cfRule>
  </conditionalFormatting>
  <conditionalFormatting sqref="G518">
    <cfRule type="expression" dxfId="1253" priority="731">
      <formula>G518/F518&gt;1</formula>
    </cfRule>
  </conditionalFormatting>
  <conditionalFormatting sqref="G518">
    <cfRule type="expression" dxfId="1252" priority="732">
      <formula>G518/F518&lt;1</formula>
    </cfRule>
  </conditionalFormatting>
  <conditionalFormatting sqref="H518">
    <cfRule type="cellIs" dxfId="1251" priority="733" operator="lessThan">
      <formula>0</formula>
    </cfRule>
  </conditionalFormatting>
  <conditionalFormatting sqref="H518">
    <cfRule type="expression" dxfId="1250" priority="734">
      <formula>H518/G518&gt;1</formula>
    </cfRule>
  </conditionalFormatting>
  <conditionalFormatting sqref="H518">
    <cfRule type="expression" dxfId="1249" priority="735">
      <formula>H518/G518&lt;1</formula>
    </cfRule>
  </conditionalFormatting>
  <conditionalFormatting sqref="B547">
    <cfRule type="cellIs" dxfId="1248" priority="736" operator="lessThan">
      <formula>0</formula>
    </cfRule>
  </conditionalFormatting>
  <conditionalFormatting sqref="B547">
    <cfRule type="expression" dxfId="1247" priority="737">
      <formula>B547/#REF!&gt;1</formula>
    </cfRule>
  </conditionalFormatting>
  <conditionalFormatting sqref="B547">
    <cfRule type="expression" dxfId="1246" priority="738">
      <formula>B547/#REF!&lt;1</formula>
    </cfRule>
  </conditionalFormatting>
  <conditionalFormatting sqref="C547">
    <cfRule type="cellIs" dxfId="1245" priority="739" operator="lessThan">
      <formula>0</formula>
    </cfRule>
  </conditionalFormatting>
  <conditionalFormatting sqref="C547">
    <cfRule type="expression" dxfId="1244" priority="740">
      <formula>C547/B547&gt;1</formula>
    </cfRule>
  </conditionalFormatting>
  <conditionalFormatting sqref="C547">
    <cfRule type="expression" dxfId="1243" priority="741">
      <formula>C547/B547&lt;1</formula>
    </cfRule>
  </conditionalFormatting>
  <conditionalFormatting sqref="D547">
    <cfRule type="cellIs" dxfId="1242" priority="742" operator="lessThan">
      <formula>0</formula>
    </cfRule>
  </conditionalFormatting>
  <conditionalFormatting sqref="D547">
    <cfRule type="expression" dxfId="1241" priority="743">
      <formula>D547/C547&gt;1</formula>
    </cfRule>
  </conditionalFormatting>
  <conditionalFormatting sqref="D547">
    <cfRule type="expression" dxfId="1240" priority="744">
      <formula>D547/C547&lt;1</formula>
    </cfRule>
  </conditionalFormatting>
  <conditionalFormatting sqref="E547">
    <cfRule type="cellIs" dxfId="1239" priority="745" operator="lessThan">
      <formula>0</formula>
    </cfRule>
  </conditionalFormatting>
  <conditionalFormatting sqref="E547">
    <cfRule type="expression" dxfId="1238" priority="746">
      <formula>E547/D547&gt;1</formula>
    </cfRule>
  </conditionalFormatting>
  <conditionalFormatting sqref="E547">
    <cfRule type="expression" dxfId="1237" priority="747">
      <formula>E547/D547&lt;1</formula>
    </cfRule>
  </conditionalFormatting>
  <conditionalFormatting sqref="F547">
    <cfRule type="cellIs" dxfId="1236" priority="748" operator="lessThan">
      <formula>0</formula>
    </cfRule>
  </conditionalFormatting>
  <conditionalFormatting sqref="F547">
    <cfRule type="expression" dxfId="1235" priority="749">
      <formula>F547/E547&gt;1</formula>
    </cfRule>
  </conditionalFormatting>
  <conditionalFormatting sqref="F547">
    <cfRule type="expression" dxfId="1234" priority="750">
      <formula>F547/E547&lt;1</formula>
    </cfRule>
  </conditionalFormatting>
  <conditionalFormatting sqref="G547">
    <cfRule type="cellIs" dxfId="1233" priority="751" operator="lessThan">
      <formula>0</formula>
    </cfRule>
  </conditionalFormatting>
  <conditionalFormatting sqref="G547">
    <cfRule type="expression" dxfId="1232" priority="752">
      <formula>G547/F547&gt;1</formula>
    </cfRule>
  </conditionalFormatting>
  <conditionalFormatting sqref="G547">
    <cfRule type="expression" dxfId="1231" priority="753">
      <formula>G547/F547&lt;1</formula>
    </cfRule>
  </conditionalFormatting>
  <conditionalFormatting sqref="H547">
    <cfRule type="cellIs" dxfId="1230" priority="754" operator="lessThan">
      <formula>0</formula>
    </cfRule>
  </conditionalFormatting>
  <conditionalFormatting sqref="H547">
    <cfRule type="expression" dxfId="1229" priority="755">
      <formula>H547/G547&gt;1</formula>
    </cfRule>
  </conditionalFormatting>
  <conditionalFormatting sqref="H547">
    <cfRule type="expression" dxfId="1228" priority="756">
      <formula>H547/G547&lt;1</formula>
    </cfRule>
  </conditionalFormatting>
  <conditionalFormatting sqref="N554">
    <cfRule type="cellIs" dxfId="1227" priority="757" operator="lessThan">
      <formula>0</formula>
    </cfRule>
  </conditionalFormatting>
  <conditionalFormatting sqref="N562">
    <cfRule type="cellIs" dxfId="1226" priority="758" operator="lessThan">
      <formula>0</formula>
    </cfRule>
  </conditionalFormatting>
  <conditionalFormatting sqref="N562">
    <cfRule type="cellIs" dxfId="1225" priority="759" operator="lessThan">
      <formula>0</formula>
    </cfRule>
  </conditionalFormatting>
  <conditionalFormatting sqref="N563">
    <cfRule type="cellIs" dxfId="1224" priority="760" operator="lessThan">
      <formula>0</formula>
    </cfRule>
  </conditionalFormatting>
  <conditionalFormatting sqref="N563">
    <cfRule type="cellIs" dxfId="1223" priority="761" operator="lessThan">
      <formula>0</formula>
    </cfRule>
  </conditionalFormatting>
  <conditionalFormatting sqref="N568">
    <cfRule type="cellIs" dxfId="1222" priority="762" operator="lessThan">
      <formula>0</formula>
    </cfRule>
  </conditionalFormatting>
  <conditionalFormatting sqref="N568">
    <cfRule type="cellIs" dxfId="1221" priority="763" operator="lessThan">
      <formula>0</formula>
    </cfRule>
  </conditionalFormatting>
  <conditionalFormatting sqref="O339">
    <cfRule type="cellIs" dxfId="1220" priority="764" operator="lessThan">
      <formula>0</formula>
    </cfRule>
  </conditionalFormatting>
  <conditionalFormatting sqref="O340:O341">
    <cfRule type="cellIs" dxfId="1219" priority="765" operator="lessThan">
      <formula>0</formula>
    </cfRule>
  </conditionalFormatting>
  <conditionalFormatting sqref="O437:O440">
    <cfRule type="cellIs" dxfId="1218" priority="766" operator="lessThan">
      <formula>0</formula>
    </cfRule>
  </conditionalFormatting>
  <conditionalFormatting sqref="O337">
    <cfRule type="cellIs" dxfId="1217" priority="767" operator="lessThan">
      <formula>0</formula>
    </cfRule>
  </conditionalFormatting>
  <conditionalFormatting sqref="O342:O343">
    <cfRule type="cellIs" dxfId="1216" priority="768" operator="lessThan">
      <formula>0</formula>
    </cfRule>
  </conditionalFormatting>
  <conditionalFormatting sqref="O345:O349">
    <cfRule type="cellIs" dxfId="1215" priority="769" operator="lessThan">
      <formula>0</formula>
    </cfRule>
  </conditionalFormatting>
  <conditionalFormatting sqref="O354:O355">
    <cfRule type="cellIs" dxfId="1214" priority="770" operator="lessThan">
      <formula>0</formula>
    </cfRule>
  </conditionalFormatting>
  <conditionalFormatting sqref="O360:O361">
    <cfRule type="cellIs" dxfId="1213" priority="771" operator="lessThan">
      <formula>0</formula>
    </cfRule>
  </conditionalFormatting>
  <conditionalFormatting sqref="O366:O367">
    <cfRule type="cellIs" dxfId="1212" priority="772" operator="lessThan">
      <formula>0</formula>
    </cfRule>
  </conditionalFormatting>
  <conditionalFormatting sqref="O372:O373">
    <cfRule type="cellIs" dxfId="1211" priority="773" operator="lessThan">
      <formula>0</formula>
    </cfRule>
  </conditionalFormatting>
  <conditionalFormatting sqref="O378">
    <cfRule type="cellIs" dxfId="1210" priority="774" operator="lessThan">
      <formula>0</formula>
    </cfRule>
  </conditionalFormatting>
  <conditionalFormatting sqref="O384:O385">
    <cfRule type="cellIs" dxfId="1209" priority="775" operator="lessThan">
      <formula>0</formula>
    </cfRule>
  </conditionalFormatting>
  <conditionalFormatting sqref="O390:O391">
    <cfRule type="cellIs" dxfId="1208" priority="776" operator="lessThan">
      <formula>0</formula>
    </cfRule>
  </conditionalFormatting>
  <conditionalFormatting sqref="O396:O397">
    <cfRule type="cellIs" dxfId="1207" priority="777" operator="lessThan">
      <formula>0</formula>
    </cfRule>
  </conditionalFormatting>
  <conditionalFormatting sqref="O402:O403">
    <cfRule type="cellIs" dxfId="1206" priority="778" operator="lessThan">
      <formula>0</formula>
    </cfRule>
  </conditionalFormatting>
  <conditionalFormatting sqref="O408:O409">
    <cfRule type="cellIs" dxfId="1205" priority="779" operator="lessThan">
      <formula>0</formula>
    </cfRule>
  </conditionalFormatting>
  <conditionalFormatting sqref="O414:O415">
    <cfRule type="cellIs" dxfId="1204" priority="780" operator="lessThan">
      <formula>0</formula>
    </cfRule>
  </conditionalFormatting>
  <conditionalFormatting sqref="O420:O421">
    <cfRule type="cellIs" dxfId="1203" priority="781" operator="lessThan">
      <formula>0</formula>
    </cfRule>
  </conditionalFormatting>
  <conditionalFormatting sqref="O427:O428">
    <cfRule type="cellIs" dxfId="1202" priority="782" operator="lessThan">
      <formula>0</formula>
    </cfRule>
  </conditionalFormatting>
  <conditionalFormatting sqref="O433:O434">
    <cfRule type="cellIs" dxfId="1201" priority="783" operator="lessThan">
      <formula>0</formula>
    </cfRule>
  </conditionalFormatting>
  <conditionalFormatting sqref="O441">
    <cfRule type="cellIs" dxfId="1200" priority="784" operator="lessThan">
      <formula>0</formula>
    </cfRule>
  </conditionalFormatting>
  <conditionalFormatting sqref="O448">
    <cfRule type="cellIs" dxfId="1199" priority="785" operator="lessThan">
      <formula>0</formula>
    </cfRule>
  </conditionalFormatting>
  <conditionalFormatting sqref="O461:O462">
    <cfRule type="cellIs" dxfId="1198" priority="786" operator="lessThan">
      <formula>0</formula>
    </cfRule>
  </conditionalFormatting>
  <conditionalFormatting sqref="O469:O470">
    <cfRule type="cellIs" dxfId="1197" priority="787" operator="lessThan">
      <formula>0</formula>
    </cfRule>
  </conditionalFormatting>
  <conditionalFormatting sqref="O478:O479">
    <cfRule type="cellIs" dxfId="1196" priority="788" operator="lessThan">
      <formula>0</formula>
    </cfRule>
  </conditionalFormatting>
  <conditionalFormatting sqref="O486:O487">
    <cfRule type="cellIs" dxfId="1195" priority="789" operator="lessThan">
      <formula>0</formula>
    </cfRule>
  </conditionalFormatting>
  <conditionalFormatting sqref="O502:O503">
    <cfRule type="cellIs" dxfId="1194" priority="790" operator="lessThan">
      <formula>0</formula>
    </cfRule>
  </conditionalFormatting>
  <conditionalFormatting sqref="O494:O495">
    <cfRule type="cellIs" dxfId="1193" priority="791" operator="lessThan">
      <formula>0</formula>
    </cfRule>
  </conditionalFormatting>
  <conditionalFormatting sqref="O509:O510">
    <cfRule type="cellIs" dxfId="1192" priority="792" operator="lessThan">
      <formula>0</formula>
    </cfRule>
  </conditionalFormatting>
  <conditionalFormatting sqref="O517:O518">
    <cfRule type="cellIs" dxfId="1191" priority="793" operator="lessThan">
      <formula>0</formula>
    </cfRule>
  </conditionalFormatting>
  <conditionalFormatting sqref="O525:O526">
    <cfRule type="cellIs" dxfId="1190" priority="794" operator="lessThan">
      <formula>0</formula>
    </cfRule>
  </conditionalFormatting>
  <conditionalFormatting sqref="O532:O533">
    <cfRule type="cellIs" dxfId="1189" priority="795" operator="lessThan">
      <formula>0</formula>
    </cfRule>
  </conditionalFormatting>
  <conditionalFormatting sqref="O539:O540">
    <cfRule type="cellIs" dxfId="1188" priority="796" operator="lessThan">
      <formula>0</formula>
    </cfRule>
  </conditionalFormatting>
  <conditionalFormatting sqref="O546:O547">
    <cfRule type="cellIs" dxfId="1187" priority="797" operator="lessThan">
      <formula>0</formula>
    </cfRule>
  </conditionalFormatting>
  <conditionalFormatting sqref="O554:O555">
    <cfRule type="cellIs" dxfId="1186" priority="798" operator="lessThan">
      <formula>0</formula>
    </cfRule>
  </conditionalFormatting>
  <conditionalFormatting sqref="O571">
    <cfRule type="cellIs" dxfId="1185" priority="799" operator="lessThan">
      <formula>0</formula>
    </cfRule>
  </conditionalFormatting>
  <conditionalFormatting sqref="O576">
    <cfRule type="cellIs" dxfId="1184" priority="800" operator="lessThan">
      <formula>0</formula>
    </cfRule>
  </conditionalFormatting>
  <conditionalFormatting sqref="O592">
    <cfRule type="cellIs" dxfId="1183" priority="801" operator="lessThan">
      <formula>0</formula>
    </cfRule>
  </conditionalFormatting>
  <conditionalFormatting sqref="O610:O612">
    <cfRule type="cellIs" dxfId="1182" priority="802" operator="lessThan">
      <formula>0</formula>
    </cfRule>
  </conditionalFormatting>
  <conditionalFormatting sqref="I685:P685 O683:P684 O686:P686">
    <cfRule type="cellIs" dxfId="1181" priority="803" operator="lessThan">
      <formula>0</formula>
    </cfRule>
  </conditionalFormatting>
  <conditionalFormatting sqref="O614:O615">
    <cfRule type="cellIs" dxfId="1180" priority="804" operator="lessThan">
      <formula>0</formula>
    </cfRule>
  </conditionalFormatting>
  <conditionalFormatting sqref="O618">
    <cfRule type="cellIs" dxfId="1179" priority="805" operator="lessThan">
      <formula>0</formula>
    </cfRule>
  </conditionalFormatting>
  <conditionalFormatting sqref="O619">
    <cfRule type="cellIs" dxfId="1178" priority="806" operator="lessThan">
      <formula>0</formula>
    </cfRule>
  </conditionalFormatting>
  <conditionalFormatting sqref="O621">
    <cfRule type="cellIs" dxfId="1177" priority="807" operator="lessThan">
      <formula>0</formula>
    </cfRule>
  </conditionalFormatting>
  <conditionalFormatting sqref="O622">
    <cfRule type="cellIs" dxfId="1176" priority="808" operator="lessThan">
      <formula>0</formula>
    </cfRule>
  </conditionalFormatting>
  <conditionalFormatting sqref="D624:N624 D621:N621 D618:N619 D610:N612">
    <cfRule type="expression" dxfId="1175" priority="809">
      <formula>D610/C610&gt;1</formula>
    </cfRule>
  </conditionalFormatting>
  <conditionalFormatting sqref="D624:N624 D621:N621 D618:N619 D610:N612">
    <cfRule type="expression" dxfId="1174" priority="810">
      <formula>D610/C610&lt;1</formula>
    </cfRule>
  </conditionalFormatting>
  <conditionalFormatting sqref="C465:C468">
    <cfRule type="cellIs" dxfId="1173" priority="811" operator="lessThan">
      <formula>0</formula>
    </cfRule>
  </conditionalFormatting>
  <conditionalFormatting sqref="C465:C468">
    <cfRule type="expression" dxfId="1172" priority="812">
      <formula>C465/B465&gt;1</formula>
    </cfRule>
  </conditionalFormatting>
  <conditionalFormatting sqref="C465:C468">
    <cfRule type="expression" dxfId="1171" priority="813">
      <formula>C465/B465&lt;1</formula>
    </cfRule>
  </conditionalFormatting>
  <conditionalFormatting sqref="D465:N468">
    <cfRule type="cellIs" dxfId="1170" priority="814" operator="lessThan">
      <formula>0</formula>
    </cfRule>
  </conditionalFormatting>
  <conditionalFormatting sqref="D465:N468">
    <cfRule type="expression" dxfId="1169" priority="815">
      <formula>D465/C465&gt;1</formula>
    </cfRule>
  </conditionalFormatting>
  <conditionalFormatting sqref="D465:N468">
    <cfRule type="expression" dxfId="1168" priority="816">
      <formula>D465/C465&lt;1</formula>
    </cfRule>
  </conditionalFormatting>
  <conditionalFormatting sqref="B465:B468">
    <cfRule type="cellIs" dxfId="1167" priority="817" operator="lessThan">
      <formula>0</formula>
    </cfRule>
  </conditionalFormatting>
  <conditionalFormatting sqref="B465:B468">
    <cfRule type="expression" dxfId="1166" priority="818">
      <formula>B465/#REF!&gt;1</formula>
    </cfRule>
  </conditionalFormatting>
  <conditionalFormatting sqref="B465:B468">
    <cfRule type="expression" dxfId="1165" priority="819">
      <formula>B465/#REF!&lt;1</formula>
    </cfRule>
  </conditionalFormatting>
  <conditionalFormatting sqref="J546:N546 J532:N532 J517:N517 J509:N509">
    <cfRule type="cellIs" dxfId="1164" priority="820" operator="lessThan">
      <formula>0</formula>
    </cfRule>
  </conditionalFormatting>
  <conditionalFormatting sqref="C546:I546 C542:C545 C532:I532 C528:C531 C517:I517 C513:C516 C509:I509 C505:C508">
    <cfRule type="cellIs" dxfId="1163" priority="821" operator="lessThan">
      <formula>0</formula>
    </cfRule>
  </conditionalFormatting>
  <conditionalFormatting sqref="C546:M546 C532:M532 C517:M517 C509:M509">
    <cfRule type="cellIs" dxfId="1162" priority="822" operator="lessThan">
      <formula>0</formula>
    </cfRule>
  </conditionalFormatting>
  <conditionalFormatting sqref="C542:C545 C528:C531 C513:C516 C505:C508">
    <cfRule type="expression" dxfId="1161" priority="823">
      <formula>C505/B505&gt;1</formula>
    </cfRule>
  </conditionalFormatting>
  <conditionalFormatting sqref="C542:C545 C528:C531 C513:C516 C505:C508">
    <cfRule type="expression" dxfId="1160" priority="824">
      <formula>C505/B505&lt;1</formula>
    </cfRule>
  </conditionalFormatting>
  <conditionalFormatting sqref="D542:N545 D528:N531 D513:N516 D505:N508">
    <cfRule type="cellIs" dxfId="1159" priority="825" operator="lessThan">
      <formula>0</formula>
    </cfRule>
  </conditionalFormatting>
  <conditionalFormatting sqref="D542:N545 D528:N531 D513:N516 D505:N508">
    <cfRule type="expression" dxfId="1158" priority="826">
      <formula>D505/C505&gt;1</formula>
    </cfRule>
  </conditionalFormatting>
  <conditionalFormatting sqref="D542:N545 D528:N531 D513:N516 D505:N508">
    <cfRule type="expression" dxfId="1157" priority="827">
      <formula>D505/C505&lt;1</formula>
    </cfRule>
  </conditionalFormatting>
  <conditionalFormatting sqref="C546:N546 C532:N532 C517:N517 C509:N509">
    <cfRule type="cellIs" dxfId="1156" priority="828" operator="lessThan">
      <formula>0</formula>
    </cfRule>
  </conditionalFormatting>
  <conditionalFormatting sqref="C546:N546 C532:N532 C517:N517 C509:N509">
    <cfRule type="expression" dxfId="1155" priority="829">
      <formula>C509/B509&gt;1</formula>
    </cfRule>
  </conditionalFormatting>
  <conditionalFormatting sqref="C546:N546 C532:N532 C517:N517 C509:N509">
    <cfRule type="expression" dxfId="1154" priority="830">
      <formula>C509/B509&lt;1</formula>
    </cfRule>
  </conditionalFormatting>
  <conditionalFormatting sqref="B624 B621 B618:B619 B614:B615 B610:B612">
    <cfRule type="cellIs" dxfId="1153" priority="831" operator="lessThan">
      <formula>0</formula>
    </cfRule>
  </conditionalFormatting>
  <conditionalFormatting sqref="C624 C621 C618:C619 C610:C612">
    <cfRule type="cellIs" dxfId="1152" priority="832" operator="lessThan">
      <formula>0</formula>
    </cfRule>
  </conditionalFormatting>
  <conditionalFormatting sqref="C624 C621 C618:C619 C610:C612">
    <cfRule type="expression" dxfId="1151" priority="833">
      <formula>C610/B610&gt;1</formula>
    </cfRule>
  </conditionalFormatting>
  <conditionalFormatting sqref="C624 C621 C618:C619 C610:C612">
    <cfRule type="expression" dxfId="1150" priority="834">
      <formula>C610/B610&lt;1</formula>
    </cfRule>
  </conditionalFormatting>
  <conditionalFormatting sqref="D624:N624 D621:N621 D618:N619 D610:N612">
    <cfRule type="cellIs" dxfId="1149" priority="835" operator="lessThan">
      <formula>0</formula>
    </cfRule>
  </conditionalFormatting>
  <conditionalFormatting sqref="B462:N462 B495 B526 B555">
    <cfRule type="expression" dxfId="1148" priority="836">
      <formula>B462/#REF!&gt;1</formula>
    </cfRule>
  </conditionalFormatting>
  <conditionalFormatting sqref="B462:N462 B495 B526 B555">
    <cfRule type="expression" dxfId="1147" priority="837">
      <formula>B462/#REF!&lt;1</formula>
    </cfRule>
  </conditionalFormatting>
  <conditionalFormatting sqref="C441">
    <cfRule type="cellIs" dxfId="1146" priority="838" operator="lessThan">
      <formula>0</formula>
    </cfRule>
  </conditionalFormatting>
  <conditionalFormatting sqref="C441">
    <cfRule type="expression" dxfId="1145" priority="839">
      <formula>C441/B441&gt;1</formula>
    </cfRule>
  </conditionalFormatting>
  <conditionalFormatting sqref="C441">
    <cfRule type="expression" dxfId="1144" priority="840">
      <formula>C441/B441&lt;1</formula>
    </cfRule>
  </conditionalFormatting>
  <conditionalFormatting sqref="D441:N441">
    <cfRule type="cellIs" dxfId="1143" priority="841" operator="lessThan">
      <formula>0</formula>
    </cfRule>
  </conditionalFormatting>
  <conditionalFormatting sqref="D441:N441">
    <cfRule type="expression" dxfId="1142" priority="842">
      <formula>D441/C441&gt;1</formula>
    </cfRule>
  </conditionalFormatting>
  <conditionalFormatting sqref="D441:N441">
    <cfRule type="expression" dxfId="1141" priority="843">
      <formula>D441/C441&lt;1</formula>
    </cfRule>
  </conditionalFormatting>
  <conditionalFormatting sqref="B441">
    <cfRule type="cellIs" dxfId="1140" priority="844" operator="lessThan">
      <formula>0</formula>
    </cfRule>
  </conditionalFormatting>
  <conditionalFormatting sqref="B441">
    <cfRule type="expression" dxfId="1139" priority="845">
      <formula>B441/#REF!&gt;1</formula>
    </cfRule>
  </conditionalFormatting>
  <conditionalFormatting sqref="B441">
    <cfRule type="expression" dxfId="1138" priority="846">
      <formula>B441/#REF!&lt;1</formula>
    </cfRule>
  </conditionalFormatting>
  <conditionalFormatting sqref="C469">
    <cfRule type="cellIs" dxfId="1137" priority="847" operator="lessThan">
      <formula>0</formula>
    </cfRule>
  </conditionalFormatting>
  <conditionalFormatting sqref="D469:N469">
    <cfRule type="cellIs" dxfId="1136" priority="848" operator="lessThan">
      <formula>0</formula>
    </cfRule>
  </conditionalFormatting>
  <conditionalFormatting sqref="C469">
    <cfRule type="expression" dxfId="1135" priority="849">
      <formula>C469/B469&gt;1</formula>
    </cfRule>
  </conditionalFormatting>
  <conditionalFormatting sqref="C469">
    <cfRule type="expression" dxfId="1134" priority="850">
      <formula>C469/B469&lt;1</formula>
    </cfRule>
  </conditionalFormatting>
  <conditionalFormatting sqref="D469:N469">
    <cfRule type="expression" dxfId="1133" priority="851">
      <formula>D469/C469&gt;1</formula>
    </cfRule>
  </conditionalFormatting>
  <conditionalFormatting sqref="D469:N469">
    <cfRule type="expression" dxfId="1132" priority="852">
      <formula>D469/C469&lt;1</formula>
    </cfRule>
  </conditionalFormatting>
  <conditionalFormatting sqref="B469">
    <cfRule type="cellIs" dxfId="1131" priority="853" operator="lessThan">
      <formula>0</formula>
    </cfRule>
  </conditionalFormatting>
  <conditionalFormatting sqref="B469">
    <cfRule type="expression" dxfId="1130" priority="854">
      <formula>B469/#REF!&gt;1</formula>
    </cfRule>
  </conditionalFormatting>
  <conditionalFormatting sqref="B469">
    <cfRule type="expression" dxfId="1129" priority="855">
      <formula>B469/#REF!&lt;1</formula>
    </cfRule>
  </conditionalFormatting>
  <conditionalFormatting sqref="B487 B479">
    <cfRule type="cellIs" dxfId="1128" priority="856" operator="lessThan">
      <formula>0</formula>
    </cfRule>
  </conditionalFormatting>
  <conditionalFormatting sqref="B487 B479">
    <cfRule type="expression" dxfId="1127" priority="857">
      <formula>B479/#REF!&gt;1</formula>
    </cfRule>
  </conditionalFormatting>
  <conditionalFormatting sqref="B487 B479">
    <cfRule type="expression" dxfId="1126" priority="858">
      <formula>B479/#REF!&lt;1</formula>
    </cfRule>
  </conditionalFormatting>
  <conditionalFormatting sqref="C479">
    <cfRule type="cellIs" dxfId="1125" priority="859" operator="lessThan">
      <formula>0</formula>
    </cfRule>
  </conditionalFormatting>
  <conditionalFormatting sqref="C479">
    <cfRule type="expression" dxfId="1124" priority="860">
      <formula>C479/B479&gt;1</formula>
    </cfRule>
  </conditionalFormatting>
  <conditionalFormatting sqref="C479">
    <cfRule type="expression" dxfId="1123" priority="861">
      <formula>C479/B479&lt;1</formula>
    </cfRule>
  </conditionalFormatting>
  <conditionalFormatting sqref="C526:N526">
    <cfRule type="cellIs" dxfId="1122" priority="862" operator="lessThan">
      <formula>0</formula>
    </cfRule>
  </conditionalFormatting>
  <conditionalFormatting sqref="C571:N571">
    <cfRule type="expression" dxfId="1121" priority="863">
      <formula>C571/B571&gt;1</formula>
    </cfRule>
  </conditionalFormatting>
  <conditionalFormatting sqref="C571:N571">
    <cfRule type="expression" dxfId="1120" priority="864">
      <formula>C571/B571&lt;1</formula>
    </cfRule>
  </conditionalFormatting>
  <conditionalFormatting sqref="I510:N510">
    <cfRule type="cellIs" dxfId="1119" priority="865" operator="lessThan">
      <formula>0</formula>
    </cfRule>
  </conditionalFormatting>
  <conditionalFormatting sqref="I510:N510">
    <cfRule type="expression" dxfId="1118" priority="866">
      <formula>I510/H510&gt;1</formula>
    </cfRule>
  </conditionalFormatting>
  <conditionalFormatting sqref="I510:N510">
    <cfRule type="expression" dxfId="1117" priority="867">
      <formula>I510/H510&lt;1</formula>
    </cfRule>
  </conditionalFormatting>
  <conditionalFormatting sqref="I518:N518">
    <cfRule type="cellIs" dxfId="1116" priority="868" operator="lessThan">
      <formula>0</formula>
    </cfRule>
  </conditionalFormatting>
  <conditionalFormatting sqref="I518:N518">
    <cfRule type="expression" dxfId="1115" priority="869">
      <formula>I518/H518&gt;1</formula>
    </cfRule>
  </conditionalFormatting>
  <conditionalFormatting sqref="I518:N518">
    <cfRule type="expression" dxfId="1114" priority="870">
      <formula>I518/H518&lt;1</formula>
    </cfRule>
  </conditionalFormatting>
  <conditionalFormatting sqref="B533:N533">
    <cfRule type="cellIs" dxfId="1113" priority="871" operator="lessThan">
      <formula>0</formula>
    </cfRule>
  </conditionalFormatting>
  <conditionalFormatting sqref="B533:N533">
    <cfRule type="expression" dxfId="1112" priority="872">
      <formula>B533/A533&gt;1</formula>
    </cfRule>
  </conditionalFormatting>
  <conditionalFormatting sqref="B533:N533">
    <cfRule type="expression" dxfId="1111" priority="873">
      <formula>B533/A533&lt;1</formula>
    </cfRule>
  </conditionalFormatting>
  <conditionalFormatting sqref="B547:N547">
    <cfRule type="cellIs" dxfId="1110" priority="874" operator="lessThan">
      <formula>0</formula>
    </cfRule>
  </conditionalFormatting>
  <conditionalFormatting sqref="B547:N547">
    <cfRule type="expression" dxfId="1109" priority="875">
      <formula>B547/A547&gt;1</formula>
    </cfRule>
  </conditionalFormatting>
  <conditionalFormatting sqref="B547:N547">
    <cfRule type="expression" dxfId="1108" priority="876">
      <formula>B547/A547&lt;1</formula>
    </cfRule>
  </conditionalFormatting>
  <conditionalFormatting sqref="N576">
    <cfRule type="cellIs" dxfId="1107" priority="877" operator="lessThan">
      <formula>0</formula>
    </cfRule>
  </conditionalFormatting>
  <conditionalFormatting sqref="D479:N479">
    <cfRule type="cellIs" dxfId="1106" priority="878" operator="lessThan">
      <formula>0</formula>
    </cfRule>
  </conditionalFormatting>
  <conditionalFormatting sqref="D479:N479">
    <cfRule type="expression" dxfId="1105" priority="879">
      <formula>D479/C479&gt;1</formula>
    </cfRule>
  </conditionalFormatting>
  <conditionalFormatting sqref="D479:N479">
    <cfRule type="expression" dxfId="1104" priority="880">
      <formula>D479/C479&lt;1</formula>
    </cfRule>
  </conditionalFormatting>
  <conditionalFormatting sqref="C487:N487">
    <cfRule type="cellIs" dxfId="1103" priority="881" operator="lessThan">
      <formula>0</formula>
    </cfRule>
  </conditionalFormatting>
  <conditionalFormatting sqref="C487:N487">
    <cfRule type="expression" dxfId="1102" priority="882">
      <formula>C487/B487&gt;1</formula>
    </cfRule>
  </conditionalFormatting>
  <conditionalFormatting sqref="C487:N487">
    <cfRule type="expression" dxfId="1101" priority="883">
      <formula>C487/B487&lt;1</formula>
    </cfRule>
  </conditionalFormatting>
  <conditionalFormatting sqref="C540:N540">
    <cfRule type="expression" dxfId="1100" priority="884">
      <formula>C540/B540&gt;1</formula>
    </cfRule>
  </conditionalFormatting>
  <conditionalFormatting sqref="C540:N540">
    <cfRule type="expression" dxfId="1099" priority="885">
      <formula>C540/B540&lt;1</formula>
    </cfRule>
  </conditionalFormatting>
  <conditionalFormatting sqref="C495:N495">
    <cfRule type="cellIs" dxfId="1098" priority="886" operator="lessThan">
      <formula>0</formula>
    </cfRule>
  </conditionalFormatting>
  <conditionalFormatting sqref="C495:N495">
    <cfRule type="expression" dxfId="1097" priority="887">
      <formula>C495/B495&gt;1</formula>
    </cfRule>
  </conditionalFormatting>
  <conditionalFormatting sqref="C495:N495">
    <cfRule type="expression" dxfId="1096" priority="888">
      <formula>C495/B495&lt;1</formula>
    </cfRule>
  </conditionalFormatting>
  <conditionalFormatting sqref="C614:N615">
    <cfRule type="cellIs" dxfId="1095" priority="889" operator="lessThan">
      <formula>0</formula>
    </cfRule>
  </conditionalFormatting>
  <conditionalFormatting sqref="C526:N526">
    <cfRule type="expression" dxfId="1094" priority="890">
      <formula>C526/B526&gt;1</formula>
    </cfRule>
  </conditionalFormatting>
  <conditionalFormatting sqref="C526:N526">
    <cfRule type="expression" dxfId="1093" priority="891">
      <formula>C526/B526&lt;1</formula>
    </cfRule>
  </conditionalFormatting>
  <conditionalFormatting sqref="C555:N555">
    <cfRule type="cellIs" dxfId="1092" priority="892" operator="lessThan">
      <formula>0</formula>
    </cfRule>
  </conditionalFormatting>
  <conditionalFormatting sqref="C576:M576">
    <cfRule type="expression" dxfId="1091" priority="893">
      <formula>C576/B576&gt;1</formula>
    </cfRule>
  </conditionalFormatting>
  <conditionalFormatting sqref="C576:M576">
    <cfRule type="expression" dxfId="1090" priority="894">
      <formula>C576/B576&lt;1</formula>
    </cfRule>
  </conditionalFormatting>
  <conditionalFormatting sqref="C571:N571">
    <cfRule type="cellIs" dxfId="1089" priority="895" operator="lessThan">
      <formula>0</formula>
    </cfRule>
  </conditionalFormatting>
  <conditionalFormatting sqref="N576">
    <cfRule type="expression" dxfId="1088" priority="896">
      <formula>N576/M576&gt;1</formula>
    </cfRule>
  </conditionalFormatting>
  <conditionalFormatting sqref="N576">
    <cfRule type="expression" dxfId="1087" priority="897">
      <formula>N576/M576&lt;1</formula>
    </cfRule>
  </conditionalFormatting>
  <conditionalFormatting sqref="C576:M576">
    <cfRule type="cellIs" dxfId="1086" priority="898" operator="lessThan">
      <formula>0</formula>
    </cfRule>
  </conditionalFormatting>
  <conditionalFormatting sqref="C576:M576">
    <cfRule type="cellIs" dxfId="1085" priority="899" operator="lessThan">
      <formula>0</formula>
    </cfRule>
  </conditionalFormatting>
  <conditionalFormatting sqref="B540">
    <cfRule type="cellIs" dxfId="1084" priority="900" operator="lessThan">
      <formula>0</formula>
    </cfRule>
  </conditionalFormatting>
  <conditionalFormatting sqref="B540">
    <cfRule type="expression" dxfId="1083" priority="901">
      <formula>B540/#REF!&gt;1</formula>
    </cfRule>
  </conditionalFormatting>
  <conditionalFormatting sqref="B540">
    <cfRule type="expression" dxfId="1082" priority="902">
      <formula>B540/#REF!&lt;1</formula>
    </cfRule>
  </conditionalFormatting>
  <conditionalFormatting sqref="C540:N540">
    <cfRule type="cellIs" dxfId="1081" priority="903" operator="lessThan">
      <formula>0</formula>
    </cfRule>
  </conditionalFormatting>
  <conditionalFormatting sqref="C614:N615">
    <cfRule type="expression" dxfId="1080" priority="904">
      <formula>C614/B614&gt;1</formula>
    </cfRule>
  </conditionalFormatting>
  <conditionalFormatting sqref="C614:N615">
    <cfRule type="expression" dxfId="1079" priority="905">
      <formula>C614/B614&lt;1</formula>
    </cfRule>
  </conditionalFormatting>
  <conditionalFormatting sqref="C571:N571">
    <cfRule type="cellIs" dxfId="1078" priority="906" operator="lessThan">
      <formula>0</formula>
    </cfRule>
  </conditionalFormatting>
  <conditionalFormatting sqref="C555:N555">
    <cfRule type="expression" dxfId="1077" priority="907">
      <formula>C555/B555&gt;1</formula>
    </cfRule>
  </conditionalFormatting>
  <conditionalFormatting sqref="C555:N555">
    <cfRule type="expression" dxfId="1076" priority="908">
      <formula>C555/B555&lt;1</formula>
    </cfRule>
  </conditionalFormatting>
  <conditionalFormatting sqref="C571:N571">
    <cfRule type="cellIs" dxfId="1075" priority="909" operator="lessThan">
      <formula>0</formula>
    </cfRule>
  </conditionalFormatting>
  <conditionalFormatting sqref="N576">
    <cfRule type="cellIs" dxfId="1074" priority="910" operator="lessThan">
      <formula>0</formula>
    </cfRule>
  </conditionalFormatting>
  <conditionalFormatting sqref="C576:M576">
    <cfRule type="cellIs" dxfId="1073" priority="911" operator="lessThan">
      <formula>0</formula>
    </cfRule>
  </conditionalFormatting>
  <conditionalFormatting sqref="N576">
    <cfRule type="cellIs" dxfId="1072" priority="912" operator="lessThan">
      <formula>0</formula>
    </cfRule>
  </conditionalFormatting>
  <conditionalFormatting sqref="B651:N654">
    <cfRule type="cellIs" dxfId="1071" priority="913" operator="lessThan">
      <formula>0</formula>
    </cfRule>
  </conditionalFormatting>
  <conditionalFormatting sqref="I653:P653 O651:P652 O654:P654">
    <cfRule type="cellIs" dxfId="1070" priority="914" operator="lessThan">
      <formula>0</formula>
    </cfRule>
  </conditionalFormatting>
  <conditionalFormatting sqref="B655:N658">
    <cfRule type="cellIs" dxfId="1069" priority="915" operator="lessThan">
      <formula>0</formula>
    </cfRule>
  </conditionalFormatting>
  <conditionalFormatting sqref="I657:P657 O655:P656 O658:P658">
    <cfRule type="cellIs" dxfId="1068" priority="916" operator="lessThan">
      <formula>0</formula>
    </cfRule>
  </conditionalFormatting>
  <conditionalFormatting sqref="B659:N662">
    <cfRule type="cellIs" dxfId="1067" priority="917" operator="lessThan">
      <formula>0</formula>
    </cfRule>
  </conditionalFormatting>
  <conditionalFormatting sqref="I661:P661 O659:P660 O662:P662">
    <cfRule type="cellIs" dxfId="1066" priority="918" operator="lessThan">
      <formula>0</formula>
    </cfRule>
  </conditionalFormatting>
  <conditionalFormatting sqref="B663:N666">
    <cfRule type="cellIs" dxfId="1065" priority="919" operator="lessThan">
      <formula>0</formula>
    </cfRule>
  </conditionalFormatting>
  <conditionalFormatting sqref="I665:P665 O663:P664 O666:P666">
    <cfRule type="cellIs" dxfId="1064" priority="920" operator="lessThan">
      <formula>0</formula>
    </cfRule>
  </conditionalFormatting>
  <conditionalFormatting sqref="B667:N670">
    <cfRule type="cellIs" dxfId="1063" priority="921" operator="lessThan">
      <formula>0</formula>
    </cfRule>
  </conditionalFormatting>
  <conditionalFormatting sqref="I669:P669 O667:P668 O670:P670">
    <cfRule type="cellIs" dxfId="1062" priority="922" operator="lessThan">
      <formula>0</formula>
    </cfRule>
  </conditionalFormatting>
  <conditionalFormatting sqref="B671:N674">
    <cfRule type="cellIs" dxfId="1061" priority="923" operator="lessThan">
      <formula>0</formula>
    </cfRule>
  </conditionalFormatting>
  <conditionalFormatting sqref="I673:P673 O671:P672 O674:P674">
    <cfRule type="cellIs" dxfId="1060" priority="924" operator="lessThan">
      <formula>0</formula>
    </cfRule>
  </conditionalFormatting>
  <conditionalFormatting sqref="B675:N678">
    <cfRule type="cellIs" dxfId="1059" priority="925" operator="lessThan">
      <formula>0</formula>
    </cfRule>
  </conditionalFormatting>
  <conditionalFormatting sqref="I677:P677 O675:P676 O678:P678">
    <cfRule type="cellIs" dxfId="1058" priority="926" operator="lessThan">
      <formula>0</formula>
    </cfRule>
  </conditionalFormatting>
  <conditionalFormatting sqref="B679:N682">
    <cfRule type="cellIs" dxfId="1057" priority="927" operator="lessThan">
      <formula>0</formula>
    </cfRule>
  </conditionalFormatting>
  <conditionalFormatting sqref="I681:P681 O679:P680 O682:P682">
    <cfRule type="cellIs" dxfId="1056" priority="928" operator="lessThan">
      <formula>0</formula>
    </cfRule>
  </conditionalFormatting>
  <conditionalFormatting sqref="B687:N690">
    <cfRule type="cellIs" dxfId="1055" priority="929" operator="lessThan">
      <formula>0</formula>
    </cfRule>
  </conditionalFormatting>
  <conditionalFormatting sqref="I689:P689 O687:P688 O690:P690">
    <cfRule type="cellIs" dxfId="1054" priority="930" operator="lessThan">
      <formula>0</formula>
    </cfRule>
  </conditionalFormatting>
  <conditionalFormatting sqref="B691:N694">
    <cfRule type="cellIs" dxfId="1053" priority="931" operator="lessThan">
      <formula>0</formula>
    </cfRule>
  </conditionalFormatting>
  <conditionalFormatting sqref="I693:P693 O691:P692 O694:P694">
    <cfRule type="cellIs" dxfId="1052" priority="932" operator="lessThan">
      <formula>0</formula>
    </cfRule>
  </conditionalFormatting>
  <conditionalFormatting sqref="O624">
    <cfRule type="cellIs" dxfId="1051" priority="933" operator="lessThan">
      <formula>0</formula>
    </cfRule>
  </conditionalFormatting>
  <conditionalFormatting sqref="O519">
    <cfRule type="cellIs" dxfId="1050" priority="934" operator="lessThan">
      <formula>0</formula>
    </cfRule>
  </conditionalFormatting>
  <conditionalFormatting sqref="P442">
    <cfRule type="cellIs" dxfId="1049" priority="935" operator="lessThan">
      <formula>0</formula>
    </cfRule>
  </conditionalFormatting>
  <conditionalFormatting sqref="O442">
    <cfRule type="cellIs" dxfId="1048" priority="936" operator="lessThan">
      <formula>0</formula>
    </cfRule>
  </conditionalFormatting>
  <conditionalFormatting sqref="B442:N442">
    <cfRule type="cellIs" dxfId="1047" priority="937" operator="lessThan">
      <formula>0</formula>
    </cfRule>
  </conditionalFormatting>
  <conditionalFormatting sqref="P463">
    <cfRule type="cellIs" dxfId="1046" priority="938" operator="lessThan">
      <formula>0</formula>
    </cfRule>
  </conditionalFormatting>
  <conditionalFormatting sqref="O463">
    <cfRule type="cellIs" dxfId="1045" priority="939" operator="lessThan">
      <formula>0</formula>
    </cfRule>
  </conditionalFormatting>
  <conditionalFormatting sqref="B463:N463">
    <cfRule type="cellIs" dxfId="1044" priority="940" operator="lessThan">
      <formula>0</formula>
    </cfRule>
  </conditionalFormatting>
  <conditionalFormatting sqref="P471">
    <cfRule type="cellIs" dxfId="1043" priority="941" operator="lessThan">
      <formula>0</formula>
    </cfRule>
  </conditionalFormatting>
  <conditionalFormatting sqref="O471">
    <cfRule type="cellIs" dxfId="1042" priority="942" operator="lessThan">
      <formula>0</formula>
    </cfRule>
  </conditionalFormatting>
  <conditionalFormatting sqref="B471:N471">
    <cfRule type="cellIs" dxfId="1041" priority="943" operator="lessThan">
      <formula>0</formula>
    </cfRule>
  </conditionalFormatting>
  <conditionalFormatting sqref="P480">
    <cfRule type="cellIs" dxfId="1040" priority="944" operator="lessThan">
      <formula>0</formula>
    </cfRule>
  </conditionalFormatting>
  <conditionalFormatting sqref="O480">
    <cfRule type="cellIs" dxfId="1039" priority="945" operator="lessThan">
      <formula>0</formula>
    </cfRule>
  </conditionalFormatting>
  <conditionalFormatting sqref="B480:N480">
    <cfRule type="cellIs" dxfId="1038" priority="946" operator="lessThan">
      <formula>0</formula>
    </cfRule>
  </conditionalFormatting>
  <conditionalFormatting sqref="P488">
    <cfRule type="cellIs" dxfId="1037" priority="947" operator="lessThan">
      <formula>0</formula>
    </cfRule>
  </conditionalFormatting>
  <conditionalFormatting sqref="O488">
    <cfRule type="cellIs" dxfId="1036" priority="948" operator="lessThan">
      <formula>0</formula>
    </cfRule>
  </conditionalFormatting>
  <conditionalFormatting sqref="B488:N488">
    <cfRule type="cellIs" dxfId="1035" priority="949" operator="lessThan">
      <formula>0</formula>
    </cfRule>
  </conditionalFormatting>
  <conditionalFormatting sqref="P496">
    <cfRule type="cellIs" dxfId="1034" priority="950" operator="lessThan">
      <formula>0</formula>
    </cfRule>
  </conditionalFormatting>
  <conditionalFormatting sqref="O496">
    <cfRule type="cellIs" dxfId="1033" priority="951" operator="lessThan">
      <formula>0</formula>
    </cfRule>
  </conditionalFormatting>
  <conditionalFormatting sqref="B496:N496">
    <cfRule type="cellIs" dxfId="1032" priority="952" operator="lessThan">
      <formula>0</formula>
    </cfRule>
  </conditionalFormatting>
  <conditionalFormatting sqref="P511">
    <cfRule type="cellIs" dxfId="1031" priority="953" operator="lessThan">
      <formula>0</formula>
    </cfRule>
  </conditionalFormatting>
  <conditionalFormatting sqref="O511">
    <cfRule type="cellIs" dxfId="1030" priority="954" operator="lessThan">
      <formula>0</formula>
    </cfRule>
  </conditionalFormatting>
  <conditionalFormatting sqref="B511:N511">
    <cfRule type="cellIs" dxfId="1029" priority="955" operator="lessThan">
      <formula>0</formula>
    </cfRule>
  </conditionalFormatting>
  <conditionalFormatting sqref="P519">
    <cfRule type="cellIs" dxfId="1028" priority="956" operator="lessThan">
      <formula>0</formula>
    </cfRule>
  </conditionalFormatting>
  <conditionalFormatting sqref="B519:N519">
    <cfRule type="cellIs" dxfId="1027" priority="957" operator="lessThan">
      <formula>0</formula>
    </cfRule>
  </conditionalFormatting>
  <conditionalFormatting sqref="P548">
    <cfRule type="cellIs" dxfId="1026" priority="958" operator="lessThan">
      <formula>0</formula>
    </cfRule>
  </conditionalFormatting>
  <conditionalFormatting sqref="O548">
    <cfRule type="cellIs" dxfId="1025" priority="959" operator="lessThan">
      <formula>0</formula>
    </cfRule>
  </conditionalFormatting>
  <conditionalFormatting sqref="B548:N548">
    <cfRule type="cellIs" dxfId="1024" priority="960" operator="lessThan">
      <formula>0</formula>
    </cfRule>
  </conditionalFormatting>
  <conditionalFormatting sqref="Q698:AC698 G698 O709 Q709:AC709 G709:I709 O716 Q716:AC716 G716:I716 O723 Q723:AC723 I723 O731 Q731:AC731 G731:I731 O698 D699:F704 O699:AC704">
    <cfRule type="cellIs" dxfId="1023" priority="961" operator="lessThan">
      <formula>0</formula>
    </cfRule>
  </conditionalFormatting>
  <conditionalFormatting sqref="O708:O709 O715:O716 O698">
    <cfRule type="cellIs" dxfId="1022" priority="962" operator="lessThan">
      <formula>0</formula>
    </cfRule>
  </conditionalFormatting>
  <conditionalFormatting sqref="P711">
    <cfRule type="cellIs" dxfId="1021" priority="963" operator="lessThan">
      <formula>0</formula>
    </cfRule>
  </conditionalFormatting>
  <conditionalFormatting sqref="P700">
    <cfRule type="cellIs" dxfId="1020" priority="964" operator="lessThan">
      <formula>0</formula>
    </cfRule>
  </conditionalFormatting>
  <conditionalFormatting sqref="P718">
    <cfRule type="cellIs" dxfId="1019" priority="965" operator="lessThan">
      <formula>0</formula>
    </cfRule>
  </conditionalFormatting>
  <conditionalFormatting sqref="O723">
    <cfRule type="cellIs" dxfId="1018" priority="966" operator="lessThan">
      <formula>0</formula>
    </cfRule>
  </conditionalFormatting>
  <conditionalFormatting sqref="P725">
    <cfRule type="cellIs" dxfId="1017" priority="967" operator="lessThan">
      <formula>0</formula>
    </cfRule>
  </conditionalFormatting>
  <conditionalFormatting sqref="D698:F698 D709:H709 D716:H716 D723:H723 D731:H731">
    <cfRule type="cellIs" dxfId="1016" priority="968" operator="lessThan">
      <formula>0</formula>
    </cfRule>
  </conditionalFormatting>
  <conditionalFormatting sqref="N744:N746">
    <cfRule type="cellIs" dxfId="1015" priority="969" operator="lessThan">
      <formula>0</formula>
    </cfRule>
  </conditionalFormatting>
  <conditionalFormatting sqref="M721">
    <cfRule type="cellIs" dxfId="1014" priority="970" operator="lessThan">
      <formula>0</formula>
    </cfRule>
  </conditionalFormatting>
  <conditionalFormatting sqref="M720">
    <cfRule type="cellIs" dxfId="1013" priority="971" operator="lessThan">
      <formula>0</formula>
    </cfRule>
  </conditionalFormatting>
  <conditionalFormatting sqref="M719">
    <cfRule type="cellIs" dxfId="1012" priority="972" operator="lessThan">
      <formula>0</formula>
    </cfRule>
  </conditionalFormatting>
  <conditionalFormatting sqref="M717">
    <cfRule type="cellIs" dxfId="1011" priority="973" operator="lessThan">
      <formula>0</formula>
    </cfRule>
  </conditionalFormatting>
  <conditionalFormatting sqref="G699:N707">
    <cfRule type="expression" dxfId="1010" priority="974">
      <formula>G699/F699&gt;1</formula>
    </cfRule>
  </conditionalFormatting>
  <conditionalFormatting sqref="G699:N707">
    <cfRule type="expression" dxfId="1009" priority="975">
      <formula>G699/F699&lt;1</formula>
    </cfRule>
  </conditionalFormatting>
  <conditionalFormatting sqref="G699:N707">
    <cfRule type="cellIs" dxfId="1008" priority="976" operator="lessThan">
      <formula>0</formula>
    </cfRule>
  </conditionalFormatting>
  <conditionalFormatting sqref="I710:N714">
    <cfRule type="expression" dxfId="1007" priority="977">
      <formula>I710/H710&gt;1</formula>
    </cfRule>
  </conditionalFormatting>
  <conditionalFormatting sqref="I710:N714">
    <cfRule type="expression" dxfId="1006" priority="978">
      <formula>I710/H710&lt;1</formula>
    </cfRule>
  </conditionalFormatting>
  <conditionalFormatting sqref="I710:N714">
    <cfRule type="cellIs" dxfId="1005" priority="979" operator="lessThan">
      <formula>0</formula>
    </cfRule>
  </conditionalFormatting>
  <conditionalFormatting sqref="O449:P449 B449">
    <cfRule type="cellIs" dxfId="1004" priority="980" operator="lessThan">
      <formula>0</formula>
    </cfRule>
  </conditionalFormatting>
  <conditionalFormatting sqref="P450:P454">
    <cfRule type="cellIs" dxfId="1003" priority="981" operator="lessThan">
      <formula>0</formula>
    </cfRule>
  </conditionalFormatting>
  <conditionalFormatting sqref="O450:O453">
    <cfRule type="cellIs" dxfId="1002" priority="982" operator="lessThan">
      <formula>0</formula>
    </cfRule>
  </conditionalFormatting>
  <conditionalFormatting sqref="G454:N454 M450:N453">
    <cfRule type="cellIs" dxfId="1001" priority="983" operator="lessThan">
      <formula>0</formula>
    </cfRule>
  </conditionalFormatting>
  <conditionalFormatting sqref="G454:N454 M450:N453">
    <cfRule type="expression" dxfId="1000" priority="984">
      <formula>G450/F450&gt;1</formula>
    </cfRule>
  </conditionalFormatting>
  <conditionalFormatting sqref="G454:N454 M450:N453">
    <cfRule type="expression" dxfId="999" priority="985">
      <formula>G450/F450&lt;1</formula>
    </cfRule>
  </conditionalFormatting>
  <conditionalFormatting sqref="B450:L453">
    <cfRule type="cellIs" dxfId="998" priority="986" operator="lessThan">
      <formula>0</formula>
    </cfRule>
  </conditionalFormatting>
  <conditionalFormatting sqref="B450:L453">
    <cfRule type="expression" dxfId="997" priority="987">
      <formula>B450/A450&gt;1</formula>
    </cfRule>
  </conditionalFormatting>
  <conditionalFormatting sqref="B450:L453">
    <cfRule type="expression" dxfId="996" priority="988">
      <formula>B450/A450&lt;1</formula>
    </cfRule>
  </conditionalFormatting>
  <conditionalFormatting sqref="B454:F454">
    <cfRule type="cellIs" dxfId="995" priority="989" operator="lessThan">
      <formula>0</formula>
    </cfRule>
  </conditionalFormatting>
  <conditionalFormatting sqref="B454:F454">
    <cfRule type="expression" dxfId="994" priority="990">
      <formula>B454/A454&gt;1</formula>
    </cfRule>
  </conditionalFormatting>
  <conditionalFormatting sqref="B454:F454">
    <cfRule type="expression" dxfId="993" priority="991">
      <formula>B454/A454&lt;1</formula>
    </cfRule>
  </conditionalFormatting>
  <conditionalFormatting sqref="O454">
    <cfRule type="cellIs" dxfId="992" priority="992" operator="lessThan">
      <formula>0</formula>
    </cfRule>
  </conditionalFormatting>
  <pageMargins left="0.7" right="0.7" top="0.75" bottom="0.75" header="0" footer="0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BS757"/>
  <sheetViews>
    <sheetView tabSelected="1" topLeftCell="A320" workbookViewId="0">
      <selection activeCell="G331" sqref="G331"/>
    </sheetView>
  </sheetViews>
  <sheetFormatPr defaultColWidth="12.59765625" defaultRowHeight="15" customHeight="1" x14ac:dyDescent="0.25"/>
  <cols>
    <col min="1" max="1" width="83.59765625" customWidth="1"/>
    <col min="2" max="15" width="13.69921875" customWidth="1"/>
    <col min="16" max="16" width="27" customWidth="1"/>
    <col min="17" max="40" width="13.69921875" customWidth="1"/>
    <col min="41" max="42" width="12.59765625" customWidth="1"/>
    <col min="43" max="51" width="13.69921875" customWidth="1"/>
    <col min="52" max="68" width="4.69921875" customWidth="1"/>
    <col min="69" max="71" width="12.59765625" customWidth="1"/>
  </cols>
  <sheetData>
    <row r="1" spans="1:71" ht="16.5" customHeight="1" x14ac:dyDescent="0.25">
      <c r="A1" s="14" t="s">
        <v>738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1:71" ht="16.5" customHeight="1" x14ac:dyDescent="0.25">
      <c r="A2" s="208" t="s">
        <v>739</v>
      </c>
      <c r="B2" s="208" t="s">
        <v>740</v>
      </c>
      <c r="C2" s="208" t="s">
        <v>741</v>
      </c>
      <c r="D2" s="208" t="s">
        <v>742</v>
      </c>
      <c r="E2" s="208" t="s">
        <v>743</v>
      </c>
      <c r="F2" s="208" t="s">
        <v>744</v>
      </c>
      <c r="G2" s="208" t="s">
        <v>745</v>
      </c>
      <c r="H2" s="208" t="s">
        <v>746</v>
      </c>
      <c r="I2" s="208" t="s">
        <v>747</v>
      </c>
      <c r="J2" s="208" t="s">
        <v>748</v>
      </c>
      <c r="K2" s="208" t="s">
        <v>749</v>
      </c>
      <c r="L2" s="208" t="s">
        <v>750</v>
      </c>
      <c r="M2" s="208" t="s">
        <v>751</v>
      </c>
      <c r="N2" s="208" t="s">
        <v>752</v>
      </c>
      <c r="O2" s="208" t="s">
        <v>753</v>
      </c>
      <c r="P2" s="208" t="s">
        <v>754</v>
      </c>
      <c r="Q2" s="208" t="s">
        <v>755</v>
      </c>
      <c r="R2" s="208" t="s">
        <v>756</v>
      </c>
      <c r="S2" s="208" t="s">
        <v>757</v>
      </c>
      <c r="T2" s="208" t="s">
        <v>758</v>
      </c>
      <c r="U2" s="208" t="s">
        <v>759</v>
      </c>
      <c r="V2" s="208" t="s">
        <v>760</v>
      </c>
      <c r="W2" s="208" t="s">
        <v>761</v>
      </c>
      <c r="X2" s="208" t="s">
        <v>762</v>
      </c>
      <c r="Y2" s="208" t="s">
        <v>763</v>
      </c>
      <c r="Z2" s="208" t="s">
        <v>764</v>
      </c>
      <c r="AA2" s="208" t="s">
        <v>765</v>
      </c>
      <c r="AB2" s="208" t="s">
        <v>766</v>
      </c>
      <c r="AC2" s="208" t="s">
        <v>767</v>
      </c>
      <c r="AD2" s="208" t="s">
        <v>768</v>
      </c>
      <c r="AE2" s="208" t="s">
        <v>769</v>
      </c>
      <c r="AF2" s="208" t="s">
        <v>770</v>
      </c>
      <c r="AG2" s="208" t="s">
        <v>771</v>
      </c>
      <c r="AH2" s="208" t="s">
        <v>772</v>
      </c>
      <c r="AI2" s="208" t="s">
        <v>773</v>
      </c>
      <c r="AJ2" s="208" t="s">
        <v>774</v>
      </c>
      <c r="AK2" s="208" t="s">
        <v>775</v>
      </c>
      <c r="AL2" s="208" t="s">
        <v>776</v>
      </c>
      <c r="AM2" s="208" t="s">
        <v>777</v>
      </c>
      <c r="AN2" s="208" t="s">
        <v>778</v>
      </c>
      <c r="AO2" s="208" t="s">
        <v>779</v>
      </c>
      <c r="AP2" s="208" t="s">
        <v>780</v>
      </c>
      <c r="AQ2" s="208" t="s">
        <v>781</v>
      </c>
      <c r="AR2" s="208" t="s">
        <v>782</v>
      </c>
      <c r="AS2" s="208" t="s">
        <v>783</v>
      </c>
      <c r="AT2" s="208" t="s">
        <v>784</v>
      </c>
      <c r="AU2" s="208" t="s">
        <v>785</v>
      </c>
      <c r="AV2" s="208" t="s">
        <v>786</v>
      </c>
      <c r="AW2" s="208" t="s">
        <v>787</v>
      </c>
      <c r="AX2" s="208" t="s">
        <v>788</v>
      </c>
      <c r="AY2" s="208" t="s">
        <v>789</v>
      </c>
      <c r="AZ2" s="208" t="s">
        <v>1241</v>
      </c>
      <c r="BA2" s="208" t="s">
        <v>1242</v>
      </c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</row>
    <row r="3" spans="1:71" ht="16.5" customHeight="1" x14ac:dyDescent="0.25">
      <c r="A3" s="208" t="s">
        <v>1243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16.5" customHeight="1" x14ac:dyDescent="0.25">
      <c r="A4" s="208" t="s">
        <v>1244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</row>
    <row r="5" spans="1:71" ht="16.5" customHeight="1" x14ac:dyDescent="0.25">
      <c r="A5" s="208" t="s">
        <v>1456</v>
      </c>
      <c r="B5" s="208">
        <v>14717523</v>
      </c>
      <c r="C5" s="208">
        <v>12528245</v>
      </c>
      <c r="D5" s="208">
        <v>13209024</v>
      </c>
      <c r="E5" s="208">
        <v>16300922</v>
      </c>
      <c r="F5" s="208">
        <v>28759937</v>
      </c>
      <c r="G5" s="208">
        <v>26272012</v>
      </c>
      <c r="H5" s="208">
        <v>21798285</v>
      </c>
      <c r="I5" s="208">
        <v>24261229.190000001</v>
      </c>
      <c r="J5" s="208">
        <v>34701841</v>
      </c>
      <c r="K5" s="208">
        <v>18842130</v>
      </c>
      <c r="L5" s="208">
        <v>19053706</v>
      </c>
      <c r="M5" s="208">
        <v>10451397.640000001</v>
      </c>
      <c r="N5" s="208">
        <v>27693712</v>
      </c>
      <c r="O5" s="208">
        <v>25691482</v>
      </c>
      <c r="P5" s="208">
        <v>20010469</v>
      </c>
      <c r="Q5" s="208">
        <v>18360810.16</v>
      </c>
      <c r="R5" s="208">
        <v>32055272</v>
      </c>
      <c r="S5" s="208">
        <v>25683242</v>
      </c>
      <c r="T5" s="208">
        <v>19283418</v>
      </c>
      <c r="U5" s="208">
        <v>19833022.300000001</v>
      </c>
      <c r="V5" s="208">
        <v>33325691</v>
      </c>
      <c r="W5" s="208">
        <v>21687011</v>
      </c>
      <c r="X5" s="208">
        <v>10648240</v>
      </c>
      <c r="Y5" s="208">
        <v>11473120.880000001</v>
      </c>
      <c r="Z5" s="208">
        <v>13203365</v>
      </c>
      <c r="AA5" s="208">
        <v>23544155</v>
      </c>
      <c r="AB5" s="208">
        <v>12408091</v>
      </c>
      <c r="AC5" s="208">
        <v>14258066.4</v>
      </c>
      <c r="AD5" s="208">
        <v>23417784</v>
      </c>
      <c r="AE5" s="208">
        <v>9170336</v>
      </c>
      <c r="AF5" s="208">
        <v>7736817</v>
      </c>
      <c r="AG5" s="208">
        <v>9864912.6999999993</v>
      </c>
      <c r="AH5" s="208">
        <v>11819032</v>
      </c>
      <c r="AI5" s="208">
        <v>11429264</v>
      </c>
      <c r="AJ5" s="208">
        <v>10868464</v>
      </c>
      <c r="AK5" s="208">
        <v>11226140.699999999</v>
      </c>
      <c r="AL5" s="208">
        <v>10081642</v>
      </c>
      <c r="AM5" s="208">
        <v>9525649</v>
      </c>
      <c r="AN5" s="208">
        <v>9450239</v>
      </c>
      <c r="AO5" s="208">
        <v>10650407.390000001</v>
      </c>
      <c r="AP5" s="208">
        <v>8498885</v>
      </c>
      <c r="AQ5" s="208">
        <v>7555168</v>
      </c>
      <c r="AR5" s="208">
        <v>8246731</v>
      </c>
      <c r="AS5" s="208">
        <v>9066888.3599999994</v>
      </c>
      <c r="AT5" s="208">
        <v>20498415</v>
      </c>
      <c r="AU5" s="208">
        <v>11197882</v>
      </c>
      <c r="AV5" s="208">
        <v>11280821</v>
      </c>
      <c r="AW5" s="208">
        <v>19636627.469999999</v>
      </c>
      <c r="AX5" s="208">
        <v>30556527</v>
      </c>
      <c r="AY5" s="208">
        <v>25826491</v>
      </c>
      <c r="AZ5" s="208">
        <v>16634143</v>
      </c>
      <c r="BA5" s="208">
        <v>18420768.859999999</v>
      </c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ht="16.5" customHeight="1" x14ac:dyDescent="0.25">
      <c r="A6" s="208" t="s">
        <v>1245</v>
      </c>
      <c r="B6" s="208">
        <v>1733345</v>
      </c>
      <c r="C6" s="208">
        <v>1146015</v>
      </c>
      <c r="D6" s="208">
        <v>124472</v>
      </c>
      <c r="E6" s="208">
        <v>226358</v>
      </c>
      <c r="F6" s="208">
        <v>20211</v>
      </c>
      <c r="G6" s="208">
        <v>1130204</v>
      </c>
      <c r="H6" s="208">
        <v>1147321</v>
      </c>
      <c r="I6" s="208">
        <v>949895.69</v>
      </c>
      <c r="J6" s="208">
        <v>2936525</v>
      </c>
      <c r="K6" s="208">
        <v>5859662</v>
      </c>
      <c r="L6" s="208">
        <v>6831410</v>
      </c>
      <c r="M6" s="208">
        <v>6385757</v>
      </c>
      <c r="N6" s="208">
        <v>117624</v>
      </c>
      <c r="O6" s="208">
        <v>2852411</v>
      </c>
      <c r="P6" s="208">
        <v>2924882</v>
      </c>
      <c r="Q6" s="208">
        <v>4252710.4400000004</v>
      </c>
      <c r="R6" s="208">
        <v>3582493</v>
      </c>
      <c r="S6" s="208">
        <v>9854775</v>
      </c>
      <c r="T6" s="208">
        <v>6279556</v>
      </c>
      <c r="U6" s="208">
        <v>5038099.29</v>
      </c>
      <c r="V6" s="208">
        <v>4692885</v>
      </c>
      <c r="W6" s="208">
        <v>5230526</v>
      </c>
      <c r="X6" s="208">
        <v>5200101</v>
      </c>
      <c r="Y6" s="208">
        <v>5358082.72</v>
      </c>
      <c r="Z6" s="208">
        <v>5208931</v>
      </c>
      <c r="AA6" s="208">
        <v>5299297</v>
      </c>
      <c r="AB6" s="208">
        <v>5154490</v>
      </c>
      <c r="AC6" s="208">
        <v>5251776.8899999997</v>
      </c>
      <c r="AD6" s="208">
        <v>5076187</v>
      </c>
      <c r="AE6" s="208">
        <v>5469594</v>
      </c>
      <c r="AF6" s="208">
        <v>4282875</v>
      </c>
      <c r="AG6" s="208">
        <v>4751954.0999999996</v>
      </c>
      <c r="AH6" s="208">
        <v>4112353</v>
      </c>
      <c r="AI6" s="208">
        <v>3542558</v>
      </c>
      <c r="AJ6" s="208">
        <v>2687519</v>
      </c>
      <c r="AK6" s="208">
        <v>2963182.98</v>
      </c>
      <c r="AL6" s="208">
        <v>2768061</v>
      </c>
      <c r="AM6" s="208">
        <v>2725609</v>
      </c>
      <c r="AN6" s="208">
        <v>2495094</v>
      </c>
      <c r="AO6" s="208">
        <v>2642633.5299999998</v>
      </c>
      <c r="AP6" s="208">
        <v>2406864</v>
      </c>
      <c r="AQ6" s="208">
        <v>2353049</v>
      </c>
      <c r="AR6" s="208">
        <v>2128343</v>
      </c>
      <c r="AS6" s="208">
        <v>2220542.19</v>
      </c>
      <c r="AT6" s="208">
        <v>1997327</v>
      </c>
      <c r="AU6" s="208">
        <v>1983214</v>
      </c>
      <c r="AV6" s="208">
        <v>1937761</v>
      </c>
      <c r="AW6" s="208">
        <v>1989089.05</v>
      </c>
      <c r="AX6" s="208">
        <v>1845228</v>
      </c>
      <c r="AY6" s="208">
        <v>1731707</v>
      </c>
      <c r="AZ6" s="208">
        <v>1829325</v>
      </c>
      <c r="BA6" s="208">
        <v>1920900.9</v>
      </c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6.5" customHeight="1" x14ac:dyDescent="0.25">
      <c r="A7" s="208" t="s">
        <v>1246</v>
      </c>
      <c r="B7" s="208">
        <v>5177444</v>
      </c>
      <c r="C7" s="208">
        <v>5417293</v>
      </c>
      <c r="D7" s="208">
        <v>5306057</v>
      </c>
      <c r="E7" s="208">
        <v>5790416</v>
      </c>
      <c r="F7" s="208">
        <v>5093563</v>
      </c>
      <c r="G7" s="208">
        <v>5479332</v>
      </c>
      <c r="H7" s="208">
        <v>4825716</v>
      </c>
      <c r="I7" s="208">
        <v>5773258.2300000004</v>
      </c>
      <c r="J7" s="208">
        <v>5605001</v>
      </c>
      <c r="K7" s="208">
        <v>5189958</v>
      </c>
      <c r="L7" s="208">
        <v>5013186</v>
      </c>
      <c r="M7" s="208">
        <v>5611142.9500000002</v>
      </c>
      <c r="N7" s="208">
        <v>6252229</v>
      </c>
      <c r="O7" s="208">
        <v>6414000</v>
      </c>
      <c r="P7" s="208">
        <v>9028670</v>
      </c>
      <c r="Q7" s="208">
        <v>9364896.6099999994</v>
      </c>
      <c r="R7" s="208">
        <v>9769284</v>
      </c>
      <c r="S7" s="208">
        <v>9930957</v>
      </c>
      <c r="T7" s="208">
        <v>10186426</v>
      </c>
      <c r="U7" s="208">
        <v>11726791.279999999</v>
      </c>
      <c r="V7" s="208">
        <v>11779171</v>
      </c>
      <c r="W7" s="208">
        <v>12730644</v>
      </c>
      <c r="X7" s="208">
        <v>13191004</v>
      </c>
      <c r="Y7" s="208">
        <v>15115609.6</v>
      </c>
      <c r="Z7" s="208">
        <v>14796648</v>
      </c>
      <c r="AA7" s="208">
        <v>14753913</v>
      </c>
      <c r="AB7" s="208">
        <v>15378163</v>
      </c>
      <c r="AC7" s="208">
        <v>16316038.91</v>
      </c>
      <c r="AD7" s="208">
        <v>15190761</v>
      </c>
      <c r="AE7" s="208">
        <v>15899657</v>
      </c>
      <c r="AF7" s="208">
        <v>15730925</v>
      </c>
      <c r="AG7" s="208">
        <v>16388529.470000001</v>
      </c>
      <c r="AH7" s="208">
        <v>16068769</v>
      </c>
      <c r="AI7" s="208">
        <v>15132585</v>
      </c>
      <c r="AJ7" s="208">
        <v>14246107</v>
      </c>
      <c r="AK7" s="208">
        <v>14116309.539999999</v>
      </c>
      <c r="AL7" s="208">
        <v>14156099</v>
      </c>
      <c r="AM7" s="208">
        <v>14875867</v>
      </c>
      <c r="AN7" s="208">
        <v>15467001</v>
      </c>
      <c r="AO7" s="208">
        <v>17071011.93</v>
      </c>
      <c r="AP7" s="208">
        <v>18197743</v>
      </c>
      <c r="AQ7" s="208">
        <v>18714565</v>
      </c>
      <c r="AR7" s="208">
        <v>18720755</v>
      </c>
      <c r="AS7" s="208">
        <v>19241653.609999999</v>
      </c>
      <c r="AT7" s="208">
        <v>19635907</v>
      </c>
      <c r="AU7" s="208">
        <v>19835801</v>
      </c>
      <c r="AV7" s="208">
        <v>21284694</v>
      </c>
      <c r="AW7" s="208">
        <v>20166634.739999998</v>
      </c>
      <c r="AX7" s="208">
        <v>17624684</v>
      </c>
      <c r="AY7" s="208">
        <v>18871462</v>
      </c>
      <c r="AZ7" s="208">
        <v>20407560</v>
      </c>
      <c r="BA7" s="208">
        <v>19229512.84</v>
      </c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6.5" customHeight="1" x14ac:dyDescent="0.25">
      <c r="A8" s="208" t="s">
        <v>1247</v>
      </c>
      <c r="B8" s="208">
        <v>5177444</v>
      </c>
      <c r="C8" s="208">
        <v>5417293</v>
      </c>
      <c r="D8" s="208">
        <v>5306057</v>
      </c>
      <c r="E8" s="208">
        <v>5790416</v>
      </c>
      <c r="F8" s="208">
        <v>5093563</v>
      </c>
      <c r="G8" s="208">
        <v>5479332</v>
      </c>
      <c r="H8" s="208">
        <v>0</v>
      </c>
      <c r="I8" s="208">
        <v>0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08">
        <v>0</v>
      </c>
      <c r="Q8" s="208">
        <v>0</v>
      </c>
      <c r="R8" s="208">
        <v>0</v>
      </c>
      <c r="S8" s="208">
        <v>0</v>
      </c>
      <c r="T8" s="208">
        <v>0</v>
      </c>
      <c r="U8" s="208">
        <v>0</v>
      </c>
      <c r="V8" s="208">
        <v>0</v>
      </c>
      <c r="W8" s="208">
        <v>4298270</v>
      </c>
      <c r="X8" s="208">
        <v>0</v>
      </c>
      <c r="Y8" s="208">
        <v>0</v>
      </c>
      <c r="Z8" s="208">
        <v>0</v>
      </c>
      <c r="AA8" s="208">
        <v>0</v>
      </c>
      <c r="AB8" s="208">
        <v>0</v>
      </c>
      <c r="AC8" s="208">
        <v>0</v>
      </c>
      <c r="AD8" s="208">
        <v>0</v>
      </c>
      <c r="AE8" s="208">
        <v>0</v>
      </c>
      <c r="AF8" s="208">
        <v>0</v>
      </c>
      <c r="AG8" s="208">
        <v>0</v>
      </c>
      <c r="AH8" s="208">
        <v>0</v>
      </c>
      <c r="AI8" s="208">
        <v>0</v>
      </c>
      <c r="AJ8" s="208">
        <v>0</v>
      </c>
      <c r="AK8" s="208">
        <v>0</v>
      </c>
      <c r="AL8" s="208">
        <v>0</v>
      </c>
      <c r="AM8" s="208">
        <v>0</v>
      </c>
      <c r="AN8" s="208">
        <v>0</v>
      </c>
      <c r="AO8" s="208">
        <v>0</v>
      </c>
      <c r="AP8" s="208">
        <v>0</v>
      </c>
      <c r="AQ8" s="208">
        <v>0</v>
      </c>
      <c r="AR8" s="208">
        <v>0</v>
      </c>
      <c r="AS8" s="208">
        <v>0</v>
      </c>
      <c r="AT8" s="208">
        <v>0</v>
      </c>
      <c r="AU8" s="208">
        <v>0</v>
      </c>
      <c r="AV8" s="208">
        <v>0</v>
      </c>
      <c r="AW8" s="208">
        <v>0</v>
      </c>
      <c r="AX8" s="208">
        <v>17624684</v>
      </c>
      <c r="AY8" s="208">
        <v>18871462</v>
      </c>
      <c r="AZ8" s="208">
        <v>0</v>
      </c>
      <c r="BA8" s="208">
        <v>0</v>
      </c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</row>
    <row r="9" spans="1:71" ht="16.5" customHeight="1" x14ac:dyDescent="0.25">
      <c r="A9" s="208" t="s">
        <v>1248</v>
      </c>
      <c r="B9" s="208">
        <v>0</v>
      </c>
      <c r="C9" s="208">
        <v>0</v>
      </c>
      <c r="D9" s="208">
        <v>0</v>
      </c>
      <c r="E9" s="208">
        <v>0</v>
      </c>
      <c r="F9" s="208">
        <v>0</v>
      </c>
      <c r="G9" s="208">
        <v>0</v>
      </c>
      <c r="H9" s="208">
        <v>250</v>
      </c>
      <c r="I9" s="208">
        <v>376.1</v>
      </c>
      <c r="J9" s="208">
        <v>0</v>
      </c>
      <c r="K9" s="208">
        <v>1125</v>
      </c>
      <c r="L9" s="208">
        <v>301</v>
      </c>
      <c r="M9" s="208">
        <v>1628.42</v>
      </c>
      <c r="N9" s="208">
        <v>0</v>
      </c>
      <c r="O9" s="208">
        <v>80</v>
      </c>
      <c r="P9" s="208">
        <v>0</v>
      </c>
      <c r="Q9" s="208">
        <v>0</v>
      </c>
      <c r="R9" s="208">
        <v>0</v>
      </c>
      <c r="S9" s="208">
        <v>0</v>
      </c>
      <c r="T9" s="208">
        <v>0</v>
      </c>
      <c r="U9" s="208">
        <v>0</v>
      </c>
      <c r="V9" s="208">
        <v>0</v>
      </c>
      <c r="W9" s="208">
        <v>0</v>
      </c>
      <c r="X9" s="208">
        <v>0</v>
      </c>
      <c r="Y9" s="208">
        <v>0</v>
      </c>
      <c r="Z9" s="208">
        <v>0</v>
      </c>
      <c r="AA9" s="208">
        <v>0</v>
      </c>
      <c r="AB9" s="208">
        <v>0</v>
      </c>
      <c r="AC9" s="208">
        <v>0</v>
      </c>
      <c r="AD9" s="208">
        <v>0</v>
      </c>
      <c r="AE9" s="208">
        <v>0</v>
      </c>
      <c r="AF9" s="208">
        <v>0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  <c r="AL9" s="208">
        <v>0</v>
      </c>
      <c r="AM9" s="208">
        <v>0</v>
      </c>
      <c r="AN9" s="208">
        <v>0</v>
      </c>
      <c r="AO9" s="208">
        <v>0</v>
      </c>
      <c r="AP9" s="208">
        <v>0</v>
      </c>
      <c r="AQ9" s="208">
        <v>0</v>
      </c>
      <c r="AR9" s="208">
        <v>0</v>
      </c>
      <c r="AS9" s="208">
        <v>0</v>
      </c>
      <c r="AT9" s="208">
        <v>0</v>
      </c>
      <c r="AU9" s="208">
        <v>0</v>
      </c>
      <c r="AV9" s="208">
        <v>0</v>
      </c>
      <c r="AW9" s="208">
        <v>0</v>
      </c>
      <c r="AX9" s="208">
        <v>0</v>
      </c>
      <c r="AY9" s="208">
        <v>0</v>
      </c>
      <c r="AZ9" s="208">
        <v>0</v>
      </c>
      <c r="BA9" s="208">
        <v>0</v>
      </c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71" ht="16.5" customHeight="1" x14ac:dyDescent="0.25">
      <c r="A10" s="208" t="s">
        <v>1249</v>
      </c>
      <c r="B10" s="208">
        <v>0</v>
      </c>
      <c r="C10" s="208">
        <v>0</v>
      </c>
      <c r="D10" s="208">
        <v>0</v>
      </c>
      <c r="E10" s="208">
        <v>0</v>
      </c>
      <c r="F10" s="208">
        <v>0</v>
      </c>
      <c r="G10" s="208">
        <v>0</v>
      </c>
      <c r="H10" s="208">
        <v>4825466</v>
      </c>
      <c r="I10" s="208">
        <v>5772882.1299999999</v>
      </c>
      <c r="J10" s="208">
        <v>5605001</v>
      </c>
      <c r="K10" s="208">
        <v>5188833</v>
      </c>
      <c r="L10" s="208">
        <v>5012885</v>
      </c>
      <c r="M10" s="208">
        <v>5609514.5300000003</v>
      </c>
      <c r="N10" s="208">
        <v>6252229</v>
      </c>
      <c r="O10" s="208">
        <v>6413920</v>
      </c>
      <c r="P10" s="208">
        <v>9028670</v>
      </c>
      <c r="Q10" s="208">
        <v>9364896.6099999994</v>
      </c>
      <c r="R10" s="208">
        <v>9769284</v>
      </c>
      <c r="S10" s="208">
        <v>9930957</v>
      </c>
      <c r="T10" s="208">
        <v>10186426</v>
      </c>
      <c r="U10" s="208">
        <v>11726791.279999999</v>
      </c>
      <c r="V10" s="208">
        <v>11779171</v>
      </c>
      <c r="W10" s="208">
        <v>8432374</v>
      </c>
      <c r="X10" s="208">
        <v>13191004</v>
      </c>
      <c r="Y10" s="208">
        <v>15115609.6</v>
      </c>
      <c r="Z10" s="208">
        <v>14796648</v>
      </c>
      <c r="AA10" s="208">
        <v>14753913</v>
      </c>
      <c r="AB10" s="208">
        <v>15378163</v>
      </c>
      <c r="AC10" s="208">
        <v>16316038.91</v>
      </c>
      <c r="AD10" s="208">
        <v>15190761</v>
      </c>
      <c r="AE10" s="208">
        <v>15899657</v>
      </c>
      <c r="AF10" s="208">
        <v>15730925</v>
      </c>
      <c r="AG10" s="208">
        <v>16388529.470000001</v>
      </c>
      <c r="AH10" s="208">
        <v>16068769</v>
      </c>
      <c r="AI10" s="208">
        <v>15132585</v>
      </c>
      <c r="AJ10" s="208">
        <v>14246107</v>
      </c>
      <c r="AK10" s="208">
        <v>14116309.539999999</v>
      </c>
      <c r="AL10" s="208">
        <v>14156099</v>
      </c>
      <c r="AM10" s="208">
        <v>14875867</v>
      </c>
      <c r="AN10" s="208">
        <v>15467001</v>
      </c>
      <c r="AO10" s="208">
        <v>17071011.93</v>
      </c>
      <c r="AP10" s="208">
        <v>18197743</v>
      </c>
      <c r="AQ10" s="208">
        <v>18714565</v>
      </c>
      <c r="AR10" s="208">
        <v>18720755</v>
      </c>
      <c r="AS10" s="208">
        <v>19241653.609999999</v>
      </c>
      <c r="AT10" s="208">
        <v>19635907</v>
      </c>
      <c r="AU10" s="208">
        <v>19835801</v>
      </c>
      <c r="AV10" s="208">
        <v>21284694</v>
      </c>
      <c r="AW10" s="208">
        <v>20166634.739999998</v>
      </c>
      <c r="AX10" s="208">
        <v>0</v>
      </c>
      <c r="AY10" s="208">
        <v>0</v>
      </c>
      <c r="AZ10" s="208">
        <v>20407560</v>
      </c>
      <c r="BA10" s="208">
        <v>19229512.84</v>
      </c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</row>
    <row r="11" spans="1:71" ht="16.5" customHeight="1" x14ac:dyDescent="0.25">
      <c r="A11" s="208" t="s">
        <v>1250</v>
      </c>
      <c r="B11" s="208">
        <v>666</v>
      </c>
      <c r="C11" s="208">
        <v>754</v>
      </c>
      <c r="D11" s="208">
        <v>1301</v>
      </c>
      <c r="E11" s="208">
        <v>437</v>
      </c>
      <c r="F11" s="208">
        <v>423</v>
      </c>
      <c r="G11" s="208">
        <v>354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208">
        <v>0</v>
      </c>
      <c r="T11" s="208">
        <v>0</v>
      </c>
      <c r="U11" s="208">
        <v>0</v>
      </c>
      <c r="V11" s="208">
        <v>0</v>
      </c>
      <c r="W11" s="208">
        <v>0</v>
      </c>
      <c r="X11" s="208">
        <v>0</v>
      </c>
      <c r="Y11" s="208">
        <v>0</v>
      </c>
      <c r="Z11" s="208">
        <v>0</v>
      </c>
      <c r="AA11" s="208">
        <v>0</v>
      </c>
      <c r="AB11" s="208">
        <v>100000</v>
      </c>
      <c r="AC11" s="208">
        <v>95000</v>
      </c>
      <c r="AD11" s="208">
        <v>84500</v>
      </c>
      <c r="AE11" s="208">
        <v>35000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  <c r="AL11" s="208">
        <v>0</v>
      </c>
      <c r="AM11" s="208">
        <v>0</v>
      </c>
      <c r="AN11" s="208">
        <v>0</v>
      </c>
      <c r="AO11" s="208">
        <v>0</v>
      </c>
      <c r="AP11" s="208">
        <v>0</v>
      </c>
      <c r="AQ11" s="208">
        <v>0</v>
      </c>
      <c r="AR11" s="208">
        <v>0</v>
      </c>
      <c r="AS11" s="208">
        <v>0</v>
      </c>
      <c r="AT11" s="208">
        <v>0</v>
      </c>
      <c r="AU11" s="208">
        <v>0</v>
      </c>
      <c r="AV11" s="208">
        <v>0</v>
      </c>
      <c r="AW11" s="208">
        <v>0</v>
      </c>
      <c r="AX11" s="208">
        <v>0</v>
      </c>
      <c r="AY11" s="208">
        <v>0</v>
      </c>
      <c r="AZ11" s="208">
        <v>0</v>
      </c>
      <c r="BA11" s="208">
        <v>0</v>
      </c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</row>
    <row r="12" spans="1:71" ht="16.5" customHeight="1" x14ac:dyDescent="0.25">
      <c r="A12" s="208" t="s">
        <v>1248</v>
      </c>
      <c r="B12" s="208">
        <v>666</v>
      </c>
      <c r="C12" s="208">
        <v>754</v>
      </c>
      <c r="D12" s="208">
        <v>1301</v>
      </c>
      <c r="E12" s="208">
        <v>437</v>
      </c>
      <c r="F12" s="208">
        <v>423</v>
      </c>
      <c r="G12" s="208">
        <v>354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208">
        <v>0</v>
      </c>
      <c r="T12" s="208">
        <v>0</v>
      </c>
      <c r="U12" s="208">
        <v>0</v>
      </c>
      <c r="V12" s="208">
        <v>0</v>
      </c>
      <c r="W12" s="208">
        <v>0</v>
      </c>
      <c r="X12" s="208">
        <v>0</v>
      </c>
      <c r="Y12" s="208">
        <v>0</v>
      </c>
      <c r="Z12" s="208">
        <v>0</v>
      </c>
      <c r="AA12" s="208">
        <v>0</v>
      </c>
      <c r="AB12" s="208">
        <v>100000</v>
      </c>
      <c r="AC12" s="208">
        <v>95000</v>
      </c>
      <c r="AD12" s="208">
        <v>84500</v>
      </c>
      <c r="AE12" s="208">
        <v>35000</v>
      </c>
      <c r="AF12" s="208">
        <v>0</v>
      </c>
      <c r="AG12" s="208">
        <v>0</v>
      </c>
      <c r="AH12" s="208">
        <v>0</v>
      </c>
      <c r="AI12" s="208">
        <v>0</v>
      </c>
      <c r="AJ12" s="208">
        <v>0</v>
      </c>
      <c r="AK12" s="208">
        <v>0</v>
      </c>
      <c r="AL12" s="208">
        <v>0</v>
      </c>
      <c r="AM12" s="208">
        <v>0</v>
      </c>
      <c r="AN12" s="208">
        <v>0</v>
      </c>
      <c r="AO12" s="208">
        <v>0</v>
      </c>
      <c r="AP12" s="208">
        <v>0</v>
      </c>
      <c r="AQ12" s="208">
        <v>0</v>
      </c>
      <c r="AR12" s="208">
        <v>0</v>
      </c>
      <c r="AS12" s="208">
        <v>0</v>
      </c>
      <c r="AT12" s="208">
        <v>0</v>
      </c>
      <c r="AU12" s="208">
        <v>0</v>
      </c>
      <c r="AV12" s="208">
        <v>0</v>
      </c>
      <c r="AW12" s="208">
        <v>0</v>
      </c>
      <c r="AX12" s="208">
        <v>0</v>
      </c>
      <c r="AY12" s="208">
        <v>0</v>
      </c>
      <c r="AZ12" s="208">
        <v>0</v>
      </c>
      <c r="BA12" s="208">
        <v>0</v>
      </c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</row>
    <row r="13" spans="1:71" ht="16.5" customHeight="1" x14ac:dyDescent="0.25">
      <c r="A13" s="208" t="s">
        <v>1251</v>
      </c>
      <c r="B13" s="208">
        <v>2051413</v>
      </c>
      <c r="C13" s="208">
        <v>1922763</v>
      </c>
      <c r="D13" s="208">
        <v>2206366</v>
      </c>
      <c r="E13" s="208">
        <v>1592505</v>
      </c>
      <c r="F13" s="208">
        <v>1265746</v>
      </c>
      <c r="G13" s="208">
        <v>906641</v>
      </c>
      <c r="H13" s="208">
        <v>740122</v>
      </c>
      <c r="I13" s="208">
        <v>629388.07999999996</v>
      </c>
      <c r="J13" s="208">
        <v>759161</v>
      </c>
      <c r="K13" s="208">
        <v>1011094</v>
      </c>
      <c r="L13" s="208">
        <v>720286</v>
      </c>
      <c r="M13" s="208">
        <v>932209.41</v>
      </c>
      <c r="N13" s="208">
        <v>1263813</v>
      </c>
      <c r="O13" s="208">
        <v>1162347</v>
      </c>
      <c r="P13" s="208">
        <v>668795</v>
      </c>
      <c r="Q13" s="208">
        <v>1087089.8500000001</v>
      </c>
      <c r="R13" s="208">
        <v>1484317</v>
      </c>
      <c r="S13" s="208">
        <v>1151611</v>
      </c>
      <c r="T13" s="208">
        <v>781637</v>
      </c>
      <c r="U13" s="208">
        <v>1426532.18</v>
      </c>
      <c r="V13" s="208">
        <v>1644073</v>
      </c>
      <c r="W13" s="208">
        <v>1568464</v>
      </c>
      <c r="X13" s="208">
        <v>1571348</v>
      </c>
      <c r="Y13" s="208">
        <v>2864932.21</v>
      </c>
      <c r="Z13" s="208">
        <v>2343076</v>
      </c>
      <c r="AA13" s="208">
        <v>2682563</v>
      </c>
      <c r="AB13" s="208">
        <v>1808426</v>
      </c>
      <c r="AC13" s="208">
        <v>2519497.23</v>
      </c>
      <c r="AD13" s="208">
        <v>3672746</v>
      </c>
      <c r="AE13" s="208">
        <v>4703751</v>
      </c>
      <c r="AF13" s="208">
        <v>3399470</v>
      </c>
      <c r="AG13" s="208">
        <v>5059252.3600000003</v>
      </c>
      <c r="AH13" s="208">
        <v>6200861</v>
      </c>
      <c r="AI13" s="208">
        <v>7175044</v>
      </c>
      <c r="AJ13" s="208">
        <v>4330901</v>
      </c>
      <c r="AK13" s="208">
        <v>3085251.64</v>
      </c>
      <c r="AL13" s="208">
        <v>4442010</v>
      </c>
      <c r="AM13" s="208">
        <v>4346762</v>
      </c>
      <c r="AN13" s="208">
        <v>2519035</v>
      </c>
      <c r="AO13" s="208">
        <v>3950534.97</v>
      </c>
      <c r="AP13" s="208">
        <v>4669631</v>
      </c>
      <c r="AQ13" s="208">
        <v>4423856</v>
      </c>
      <c r="AR13" s="208">
        <v>3572779</v>
      </c>
      <c r="AS13" s="208">
        <v>3822985.49</v>
      </c>
      <c r="AT13" s="208">
        <v>3614558</v>
      </c>
      <c r="AU13" s="208">
        <v>4203825</v>
      </c>
      <c r="AV13" s="208">
        <v>2885118</v>
      </c>
      <c r="AW13" s="208">
        <v>4828455.68</v>
      </c>
      <c r="AX13" s="208">
        <v>2738839</v>
      </c>
      <c r="AY13" s="208">
        <v>3190459</v>
      </c>
      <c r="AZ13" s="208">
        <v>2669384</v>
      </c>
      <c r="BA13" s="208">
        <v>2372085.73</v>
      </c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</row>
    <row r="14" spans="1:71" ht="16.5" customHeight="1" x14ac:dyDescent="0.25">
      <c r="A14" s="208" t="s">
        <v>1252</v>
      </c>
      <c r="B14" s="208">
        <v>0</v>
      </c>
      <c r="C14" s="208">
        <v>0</v>
      </c>
      <c r="D14" s="208">
        <v>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8">
        <v>0</v>
      </c>
      <c r="N14" s="208">
        <v>1744297</v>
      </c>
      <c r="O14" s="208">
        <v>2250593</v>
      </c>
      <c r="P14" s="208">
        <v>3026103</v>
      </c>
      <c r="Q14" s="208">
        <v>0</v>
      </c>
      <c r="R14" s="208">
        <v>0</v>
      </c>
      <c r="S14" s="208">
        <v>0</v>
      </c>
      <c r="T14" s="208">
        <v>0</v>
      </c>
      <c r="U14" s="208">
        <v>0</v>
      </c>
      <c r="V14" s="208">
        <v>0</v>
      </c>
      <c r="W14" s="208">
        <v>0</v>
      </c>
      <c r="X14" s="208">
        <v>0</v>
      </c>
      <c r="Y14" s="208">
        <v>0</v>
      </c>
      <c r="Z14" s="208">
        <v>0</v>
      </c>
      <c r="AA14" s="208">
        <v>0</v>
      </c>
      <c r="AB14" s="208">
        <v>0</v>
      </c>
      <c r="AC14" s="208">
        <v>0</v>
      </c>
      <c r="AD14" s="208">
        <v>0</v>
      </c>
      <c r="AE14" s="208">
        <v>0</v>
      </c>
      <c r="AF14" s="208">
        <v>0</v>
      </c>
      <c r="AG14" s="208">
        <v>0</v>
      </c>
      <c r="AH14" s="208">
        <v>0</v>
      </c>
      <c r="AI14" s="208">
        <v>0</v>
      </c>
      <c r="AJ14" s="208">
        <v>0</v>
      </c>
      <c r="AK14" s="208">
        <v>0</v>
      </c>
      <c r="AL14" s="208">
        <v>0</v>
      </c>
      <c r="AM14" s="208">
        <v>0</v>
      </c>
      <c r="AN14" s="208">
        <v>0</v>
      </c>
      <c r="AO14" s="208">
        <v>0</v>
      </c>
      <c r="AP14" s="208">
        <v>0</v>
      </c>
      <c r="AQ14" s="208">
        <v>0</v>
      </c>
      <c r="AR14" s="208">
        <v>0</v>
      </c>
      <c r="AS14" s="208">
        <v>0</v>
      </c>
      <c r="AT14" s="208">
        <v>0</v>
      </c>
      <c r="AU14" s="208">
        <v>0</v>
      </c>
      <c r="AV14" s="208">
        <v>0</v>
      </c>
      <c r="AW14" s="208">
        <v>0</v>
      </c>
      <c r="AX14" s="208">
        <v>0</v>
      </c>
      <c r="AY14" s="208">
        <v>0</v>
      </c>
      <c r="AZ14" s="208">
        <v>0</v>
      </c>
      <c r="BA14" s="208">
        <v>0</v>
      </c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</row>
    <row r="15" spans="1:71" ht="16.5" customHeight="1" x14ac:dyDescent="0.25">
      <c r="A15" s="208" t="s">
        <v>1253</v>
      </c>
      <c r="B15" s="208">
        <v>0</v>
      </c>
      <c r="C15" s="208">
        <v>0</v>
      </c>
      <c r="D15" s="208">
        <v>0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08">
        <v>0</v>
      </c>
      <c r="N15" s="208">
        <v>0</v>
      </c>
      <c r="O15" s="208">
        <v>0</v>
      </c>
      <c r="P15" s="208">
        <v>0</v>
      </c>
      <c r="Q15" s="208">
        <v>0</v>
      </c>
      <c r="R15" s="208">
        <v>0</v>
      </c>
      <c r="S15" s="208">
        <v>0</v>
      </c>
      <c r="T15" s="208">
        <v>0</v>
      </c>
      <c r="U15" s="208">
        <v>0</v>
      </c>
      <c r="V15" s="208">
        <v>0</v>
      </c>
      <c r="W15" s="208">
        <v>0</v>
      </c>
      <c r="X15" s="208">
        <v>0</v>
      </c>
      <c r="Y15" s="208">
        <v>0</v>
      </c>
      <c r="Z15" s="208">
        <v>0</v>
      </c>
      <c r="AA15" s="208">
        <v>0</v>
      </c>
      <c r="AB15" s="208">
        <v>0</v>
      </c>
      <c r="AC15" s="208">
        <v>0</v>
      </c>
      <c r="AD15" s="208">
        <v>0</v>
      </c>
      <c r="AE15" s="208">
        <v>0</v>
      </c>
      <c r="AF15" s="208">
        <v>0</v>
      </c>
      <c r="AG15" s="208">
        <v>0</v>
      </c>
      <c r="AH15" s="208">
        <v>0</v>
      </c>
      <c r="AI15" s="208">
        <v>0</v>
      </c>
      <c r="AJ15" s="208">
        <v>0</v>
      </c>
      <c r="AK15" s="208">
        <v>0</v>
      </c>
      <c r="AL15" s="208">
        <v>0</v>
      </c>
      <c r="AM15" s="208">
        <v>0</v>
      </c>
      <c r="AN15" s="208">
        <v>0</v>
      </c>
      <c r="AO15" s="208">
        <v>82917.259999999995</v>
      </c>
      <c r="AP15" s="208">
        <v>0</v>
      </c>
      <c r="AQ15" s="208">
        <v>67111</v>
      </c>
      <c r="AR15" s="208">
        <v>0</v>
      </c>
      <c r="AS15" s="208">
        <v>5772.18</v>
      </c>
      <c r="AT15" s="208">
        <v>0</v>
      </c>
      <c r="AU15" s="208">
        <v>0</v>
      </c>
      <c r="AV15" s="208">
        <v>0</v>
      </c>
      <c r="AW15" s="208">
        <v>0</v>
      </c>
      <c r="AX15" s="208">
        <v>342548</v>
      </c>
      <c r="AY15" s="208">
        <v>50651</v>
      </c>
      <c r="AZ15" s="208">
        <v>128315</v>
      </c>
      <c r="BA15" s="208">
        <v>0</v>
      </c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</row>
    <row r="16" spans="1:71" ht="16.5" customHeight="1" x14ac:dyDescent="0.25">
      <c r="A16" s="208" t="s">
        <v>1254</v>
      </c>
      <c r="B16" s="208">
        <v>0</v>
      </c>
      <c r="C16" s="208">
        <v>0</v>
      </c>
      <c r="D16" s="208">
        <v>0</v>
      </c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8">
        <v>0</v>
      </c>
      <c r="N16" s="208">
        <v>0</v>
      </c>
      <c r="O16" s="208">
        <v>0</v>
      </c>
      <c r="P16" s="208">
        <v>0</v>
      </c>
      <c r="Q16" s="208">
        <v>0</v>
      </c>
      <c r="R16" s="208">
        <v>0</v>
      </c>
      <c r="S16" s="208">
        <v>0</v>
      </c>
      <c r="T16" s="208">
        <v>0</v>
      </c>
      <c r="U16" s="208">
        <v>0</v>
      </c>
      <c r="V16" s="208">
        <v>0</v>
      </c>
      <c r="W16" s="208">
        <v>0</v>
      </c>
      <c r="X16" s="208">
        <v>0</v>
      </c>
      <c r="Y16" s="208">
        <v>0</v>
      </c>
      <c r="Z16" s="208">
        <v>0</v>
      </c>
      <c r="AA16" s="208">
        <v>0</v>
      </c>
      <c r="AB16" s="208">
        <v>0</v>
      </c>
      <c r="AC16" s="208">
        <v>0</v>
      </c>
      <c r="AD16" s="208">
        <v>0</v>
      </c>
      <c r="AE16" s="208">
        <v>0</v>
      </c>
      <c r="AF16" s="208">
        <v>0</v>
      </c>
      <c r="AG16" s="208">
        <v>0</v>
      </c>
      <c r="AH16" s="208">
        <v>0</v>
      </c>
      <c r="AI16" s="208">
        <v>0</v>
      </c>
      <c r="AJ16" s="208">
        <v>0</v>
      </c>
      <c r="AK16" s="208">
        <v>0</v>
      </c>
      <c r="AL16" s="208">
        <v>0</v>
      </c>
      <c r="AM16" s="208">
        <v>0</v>
      </c>
      <c r="AN16" s="208">
        <v>0</v>
      </c>
      <c r="AO16" s="208">
        <v>82917.259999999995</v>
      </c>
      <c r="AP16" s="208">
        <v>0</v>
      </c>
      <c r="AQ16" s="208">
        <v>67111</v>
      </c>
      <c r="AR16" s="208">
        <v>0</v>
      </c>
      <c r="AS16" s="208">
        <v>5772.18</v>
      </c>
      <c r="AT16" s="208">
        <v>0</v>
      </c>
      <c r="AU16" s="208">
        <v>0</v>
      </c>
      <c r="AV16" s="208">
        <v>0</v>
      </c>
      <c r="AW16" s="208">
        <v>0</v>
      </c>
      <c r="AX16" s="208">
        <v>342548</v>
      </c>
      <c r="AY16" s="208">
        <v>50651</v>
      </c>
      <c r="AZ16" s="208">
        <v>128315</v>
      </c>
      <c r="BA16" s="208">
        <v>0</v>
      </c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</row>
    <row r="17" spans="1:71" ht="16.5" customHeight="1" x14ac:dyDescent="0.25">
      <c r="A17" s="208" t="s">
        <v>1255</v>
      </c>
      <c r="B17" s="208">
        <v>0</v>
      </c>
      <c r="C17" s="208">
        <v>0</v>
      </c>
      <c r="D17" s="208">
        <v>0</v>
      </c>
      <c r="E17" s="208">
        <v>0</v>
      </c>
      <c r="F17" s="208">
        <v>0</v>
      </c>
      <c r="G17" s="208">
        <v>168412</v>
      </c>
      <c r="H17" s="208">
        <v>241978</v>
      </c>
      <c r="I17" s="208">
        <v>406478.54</v>
      </c>
      <c r="J17" s="208">
        <v>111365</v>
      </c>
      <c r="K17" s="208">
        <v>217928</v>
      </c>
      <c r="L17" s="208">
        <v>63087</v>
      </c>
      <c r="M17" s="208">
        <v>63261.61</v>
      </c>
      <c r="N17" s="208">
        <v>32519</v>
      </c>
      <c r="O17" s="208">
        <v>86937</v>
      </c>
      <c r="P17" s="208">
        <v>0</v>
      </c>
      <c r="Q17" s="208">
        <v>0</v>
      </c>
      <c r="R17" s="208">
        <v>0</v>
      </c>
      <c r="S17" s="208">
        <v>0</v>
      </c>
      <c r="T17" s="208">
        <v>0</v>
      </c>
      <c r="U17" s="208">
        <v>0</v>
      </c>
      <c r="V17" s="208">
        <v>0</v>
      </c>
      <c r="W17" s="208">
        <v>0</v>
      </c>
      <c r="X17" s="208">
        <v>0</v>
      </c>
      <c r="Y17" s="208">
        <v>0</v>
      </c>
      <c r="Z17" s="208">
        <v>0</v>
      </c>
      <c r="AA17" s="208">
        <v>0</v>
      </c>
      <c r="AB17" s="208">
        <v>0</v>
      </c>
      <c r="AC17" s="208">
        <v>0</v>
      </c>
      <c r="AD17" s="208">
        <v>0</v>
      </c>
      <c r="AE17" s="208">
        <v>0</v>
      </c>
      <c r="AF17" s="208">
        <v>0</v>
      </c>
      <c r="AG17" s="208">
        <v>0</v>
      </c>
      <c r="AH17" s="208">
        <v>0</v>
      </c>
      <c r="AI17" s="208">
        <v>0</v>
      </c>
      <c r="AJ17" s="208">
        <v>0</v>
      </c>
      <c r="AK17" s="208">
        <v>0</v>
      </c>
      <c r="AL17" s="208">
        <v>0</v>
      </c>
      <c r="AM17" s="208">
        <v>0</v>
      </c>
      <c r="AN17" s="208">
        <v>0</v>
      </c>
      <c r="AO17" s="208">
        <v>0</v>
      </c>
      <c r="AP17" s="208">
        <v>0</v>
      </c>
      <c r="AQ17" s="208">
        <v>0</v>
      </c>
      <c r="AR17" s="208">
        <v>0</v>
      </c>
      <c r="AS17" s="208">
        <v>0</v>
      </c>
      <c r="AT17" s="208">
        <v>0</v>
      </c>
      <c r="AU17" s="208">
        <v>0</v>
      </c>
      <c r="AV17" s="208">
        <v>0</v>
      </c>
      <c r="AW17" s="208">
        <v>0</v>
      </c>
      <c r="AX17" s="208">
        <v>0</v>
      </c>
      <c r="AY17" s="208">
        <v>0</v>
      </c>
      <c r="AZ17" s="208">
        <v>0</v>
      </c>
      <c r="BA17" s="208">
        <v>0</v>
      </c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</row>
    <row r="18" spans="1:71" ht="16.5" customHeight="1" x14ac:dyDescent="0.25">
      <c r="A18" s="208" t="s">
        <v>1256</v>
      </c>
      <c r="B18" s="208">
        <v>0</v>
      </c>
      <c r="C18" s="208">
        <v>0</v>
      </c>
      <c r="D18" s="208">
        <v>0</v>
      </c>
      <c r="E18" s="208">
        <v>0</v>
      </c>
      <c r="F18" s="208">
        <v>0</v>
      </c>
      <c r="G18" s="208">
        <v>168412</v>
      </c>
      <c r="H18" s="208">
        <v>241978</v>
      </c>
      <c r="I18" s="208">
        <v>406478.54</v>
      </c>
      <c r="J18" s="208">
        <v>111365</v>
      </c>
      <c r="K18" s="208">
        <v>217928</v>
      </c>
      <c r="L18" s="208">
        <v>63087</v>
      </c>
      <c r="M18" s="208">
        <v>63261.61</v>
      </c>
      <c r="N18" s="208">
        <v>32519</v>
      </c>
      <c r="O18" s="208">
        <v>86937</v>
      </c>
      <c r="P18" s="208">
        <v>0</v>
      </c>
      <c r="Q18" s="208">
        <v>0</v>
      </c>
      <c r="R18" s="208">
        <v>0</v>
      </c>
      <c r="S18" s="208">
        <v>0</v>
      </c>
      <c r="T18" s="208">
        <v>0</v>
      </c>
      <c r="U18" s="208">
        <v>0</v>
      </c>
      <c r="V18" s="208">
        <v>0</v>
      </c>
      <c r="W18" s="208">
        <v>0</v>
      </c>
      <c r="X18" s="208">
        <v>0</v>
      </c>
      <c r="Y18" s="208">
        <v>0</v>
      </c>
      <c r="Z18" s="208">
        <v>0</v>
      </c>
      <c r="AA18" s="208">
        <v>0</v>
      </c>
      <c r="AB18" s="208">
        <v>0</v>
      </c>
      <c r="AC18" s="208">
        <v>0</v>
      </c>
      <c r="AD18" s="208">
        <v>0</v>
      </c>
      <c r="AE18" s="208">
        <v>0</v>
      </c>
      <c r="AF18" s="208">
        <v>0</v>
      </c>
      <c r="AG18" s="208">
        <v>0</v>
      </c>
      <c r="AH18" s="208">
        <v>0</v>
      </c>
      <c r="AI18" s="208">
        <v>0</v>
      </c>
      <c r="AJ18" s="208">
        <v>0</v>
      </c>
      <c r="AK18" s="208">
        <v>0</v>
      </c>
      <c r="AL18" s="208">
        <v>0</v>
      </c>
      <c r="AM18" s="208">
        <v>0</v>
      </c>
      <c r="AN18" s="208">
        <v>0</v>
      </c>
      <c r="AO18" s="208">
        <v>0</v>
      </c>
      <c r="AP18" s="208">
        <v>0</v>
      </c>
      <c r="AQ18" s="208">
        <v>0</v>
      </c>
      <c r="AR18" s="208">
        <v>0</v>
      </c>
      <c r="AS18" s="208">
        <v>0</v>
      </c>
      <c r="AT18" s="208">
        <v>0</v>
      </c>
      <c r="AU18" s="208">
        <v>0</v>
      </c>
      <c r="AV18" s="208">
        <v>0</v>
      </c>
      <c r="AW18" s="208">
        <v>0</v>
      </c>
      <c r="AX18" s="208">
        <v>0</v>
      </c>
      <c r="AY18" s="208">
        <v>0</v>
      </c>
      <c r="AZ18" s="208">
        <v>0</v>
      </c>
      <c r="BA18" s="208">
        <v>0</v>
      </c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</row>
    <row r="19" spans="1:71" ht="16.5" customHeight="1" x14ac:dyDescent="0.25">
      <c r="A19" s="208" t="s">
        <v>1257</v>
      </c>
      <c r="B19" s="208">
        <v>2769916</v>
      </c>
      <c r="C19" s="208">
        <v>3147242</v>
      </c>
      <c r="D19" s="208">
        <v>2686550</v>
      </c>
      <c r="E19" s="208">
        <v>3047683</v>
      </c>
      <c r="F19" s="208">
        <v>3828304</v>
      </c>
      <c r="G19" s="208">
        <v>2204746</v>
      </c>
      <c r="H19" s="208">
        <v>1893925</v>
      </c>
      <c r="I19" s="208">
        <v>1551132.21</v>
      </c>
      <c r="J19" s="208">
        <v>1984990</v>
      </c>
      <c r="K19" s="208">
        <v>1877817</v>
      </c>
      <c r="L19" s="208">
        <v>2161355</v>
      </c>
      <c r="M19" s="208">
        <v>2459171.2000000002</v>
      </c>
      <c r="N19" s="208">
        <v>4653055</v>
      </c>
      <c r="O19" s="208">
        <v>2184803</v>
      </c>
      <c r="P19" s="208">
        <v>141701</v>
      </c>
      <c r="Q19" s="208">
        <v>112352.41</v>
      </c>
      <c r="R19" s="208">
        <v>54239</v>
      </c>
      <c r="S19" s="208">
        <v>55114</v>
      </c>
      <c r="T19" s="208">
        <v>1411769</v>
      </c>
      <c r="U19" s="208">
        <v>78963.63</v>
      </c>
      <c r="V19" s="208">
        <v>91051</v>
      </c>
      <c r="W19" s="208">
        <v>94295</v>
      </c>
      <c r="X19" s="208">
        <v>128465</v>
      </c>
      <c r="Y19" s="208">
        <v>153136.15</v>
      </c>
      <c r="Z19" s="208">
        <v>119237</v>
      </c>
      <c r="AA19" s="208">
        <v>722279</v>
      </c>
      <c r="AB19" s="208">
        <v>486147</v>
      </c>
      <c r="AC19" s="208">
        <v>686131.87</v>
      </c>
      <c r="AD19" s="208">
        <v>943638</v>
      </c>
      <c r="AE19" s="208">
        <v>1836250</v>
      </c>
      <c r="AF19" s="208">
        <v>2597572</v>
      </c>
      <c r="AG19" s="208">
        <v>1942220.77</v>
      </c>
      <c r="AH19" s="208">
        <v>2062960</v>
      </c>
      <c r="AI19" s="208">
        <v>2207109</v>
      </c>
      <c r="AJ19" s="208">
        <v>1649173</v>
      </c>
      <c r="AK19" s="208">
        <v>508453.93</v>
      </c>
      <c r="AL19" s="208">
        <v>539535</v>
      </c>
      <c r="AM19" s="208">
        <v>503197</v>
      </c>
      <c r="AN19" s="208">
        <v>328525</v>
      </c>
      <c r="AO19" s="208">
        <v>443354.78</v>
      </c>
      <c r="AP19" s="208">
        <v>243422</v>
      </c>
      <c r="AQ19" s="208">
        <v>238125</v>
      </c>
      <c r="AR19" s="208">
        <v>399905</v>
      </c>
      <c r="AS19" s="208">
        <v>546831.31000000006</v>
      </c>
      <c r="AT19" s="208">
        <v>292068</v>
      </c>
      <c r="AU19" s="208">
        <v>402748</v>
      </c>
      <c r="AV19" s="208">
        <v>301974</v>
      </c>
      <c r="AW19" s="208">
        <v>521344.55</v>
      </c>
      <c r="AX19" s="208">
        <v>2229502</v>
      </c>
      <c r="AY19" s="208">
        <v>1922386</v>
      </c>
      <c r="AZ19" s="208">
        <v>230505</v>
      </c>
      <c r="BA19" s="208">
        <v>212130.16</v>
      </c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</row>
    <row r="20" spans="1:71" ht="16.5" customHeight="1" x14ac:dyDescent="0.25">
      <c r="A20" s="208" t="s">
        <v>1258</v>
      </c>
      <c r="B20" s="208">
        <v>0</v>
      </c>
      <c r="C20" s="208">
        <v>0</v>
      </c>
      <c r="D20" s="208">
        <v>0</v>
      </c>
      <c r="E20" s="208">
        <v>0</v>
      </c>
      <c r="F20" s="208">
        <v>0</v>
      </c>
      <c r="G20" s="208">
        <v>2204746</v>
      </c>
      <c r="H20" s="208">
        <v>1893925</v>
      </c>
      <c r="I20" s="208">
        <v>1551132.21</v>
      </c>
      <c r="J20" s="208">
        <v>1984990</v>
      </c>
      <c r="K20" s="208">
        <v>1877817</v>
      </c>
      <c r="L20" s="208">
        <v>2161355</v>
      </c>
      <c r="M20" s="208">
        <v>2459171.2000000002</v>
      </c>
      <c r="N20" s="208">
        <v>4653055</v>
      </c>
      <c r="O20" s="208">
        <v>2184803</v>
      </c>
      <c r="P20" s="208">
        <v>141701</v>
      </c>
      <c r="Q20" s="208">
        <v>0</v>
      </c>
      <c r="R20" s="208">
        <v>0</v>
      </c>
      <c r="S20" s="208">
        <v>55114</v>
      </c>
      <c r="T20" s="208">
        <v>1411769</v>
      </c>
      <c r="U20" s="208">
        <v>0</v>
      </c>
      <c r="V20" s="208">
        <v>0</v>
      </c>
      <c r="W20" s="208">
        <v>0</v>
      </c>
      <c r="X20" s="208">
        <v>0</v>
      </c>
      <c r="Y20" s="208">
        <v>0</v>
      </c>
      <c r="Z20" s="208">
        <v>0</v>
      </c>
      <c r="AA20" s="208">
        <v>0</v>
      </c>
      <c r="AB20" s="208">
        <v>0</v>
      </c>
      <c r="AC20" s="208">
        <v>0</v>
      </c>
      <c r="AD20" s="208">
        <v>0</v>
      </c>
      <c r="AE20" s="208">
        <v>0</v>
      </c>
      <c r="AF20" s="208">
        <v>0</v>
      </c>
      <c r="AG20" s="208">
        <v>1942220.77</v>
      </c>
      <c r="AH20" s="208">
        <v>2062960</v>
      </c>
      <c r="AI20" s="208">
        <v>2207109</v>
      </c>
      <c r="AJ20" s="208">
        <v>1649173</v>
      </c>
      <c r="AK20" s="208">
        <v>508453.93</v>
      </c>
      <c r="AL20" s="208">
        <v>0</v>
      </c>
      <c r="AM20" s="208">
        <v>503197</v>
      </c>
      <c r="AN20" s="208">
        <v>328525</v>
      </c>
      <c r="AO20" s="208">
        <v>443354.78</v>
      </c>
      <c r="AP20" s="208">
        <v>243422</v>
      </c>
      <c r="AQ20" s="208">
        <v>0</v>
      </c>
      <c r="AR20" s="208">
        <v>0</v>
      </c>
      <c r="AS20" s="208">
        <v>546831.31000000006</v>
      </c>
      <c r="AT20" s="208">
        <v>0</v>
      </c>
      <c r="AU20" s="208">
        <v>0</v>
      </c>
      <c r="AV20" s="208">
        <v>0</v>
      </c>
      <c r="AW20" s="208">
        <v>0</v>
      </c>
      <c r="AX20" s="208">
        <v>2229502</v>
      </c>
      <c r="AY20" s="208">
        <v>1922386</v>
      </c>
      <c r="AZ20" s="208">
        <v>0</v>
      </c>
      <c r="BA20" s="208">
        <v>0</v>
      </c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</row>
    <row r="21" spans="1:71" ht="16.5" customHeight="1" x14ac:dyDescent="0.25">
      <c r="A21" s="208" t="s">
        <v>1259</v>
      </c>
      <c r="B21" s="208">
        <v>26450307</v>
      </c>
      <c r="C21" s="208">
        <v>24162312</v>
      </c>
      <c r="D21" s="208">
        <v>23533770</v>
      </c>
      <c r="E21" s="208">
        <v>26958321</v>
      </c>
      <c r="F21" s="208">
        <v>38968184</v>
      </c>
      <c r="G21" s="208">
        <v>36161701</v>
      </c>
      <c r="H21" s="208">
        <v>30647347</v>
      </c>
      <c r="I21" s="208">
        <v>33571381.950000003</v>
      </c>
      <c r="J21" s="208">
        <v>46098883</v>
      </c>
      <c r="K21" s="208">
        <v>32998589</v>
      </c>
      <c r="L21" s="208">
        <v>33843030</v>
      </c>
      <c r="M21" s="208">
        <v>25902939.800000001</v>
      </c>
      <c r="N21" s="208">
        <v>41757249</v>
      </c>
      <c r="O21" s="208">
        <v>40642573</v>
      </c>
      <c r="P21" s="208">
        <v>35800620</v>
      </c>
      <c r="Q21" s="208">
        <v>33177859.460000001</v>
      </c>
      <c r="R21" s="208">
        <v>46945605</v>
      </c>
      <c r="S21" s="208">
        <v>46675699</v>
      </c>
      <c r="T21" s="208">
        <v>37942806</v>
      </c>
      <c r="U21" s="208">
        <v>38103408.68</v>
      </c>
      <c r="V21" s="208">
        <v>51532871</v>
      </c>
      <c r="W21" s="208">
        <v>41310940</v>
      </c>
      <c r="X21" s="208">
        <v>30739158</v>
      </c>
      <c r="Y21" s="208">
        <v>34964881.549999997</v>
      </c>
      <c r="Z21" s="208">
        <v>35671257</v>
      </c>
      <c r="AA21" s="208">
        <v>47002207</v>
      </c>
      <c r="AB21" s="208">
        <v>35335317</v>
      </c>
      <c r="AC21" s="208">
        <v>39126511.299999997</v>
      </c>
      <c r="AD21" s="208">
        <v>48385616</v>
      </c>
      <c r="AE21" s="208">
        <v>37114588</v>
      </c>
      <c r="AF21" s="208">
        <v>33747659</v>
      </c>
      <c r="AG21" s="208">
        <v>38006869.409999996</v>
      </c>
      <c r="AH21" s="208">
        <v>40263975</v>
      </c>
      <c r="AI21" s="208">
        <v>39486560</v>
      </c>
      <c r="AJ21" s="208">
        <v>33782164</v>
      </c>
      <c r="AK21" s="208">
        <v>31899338.789999999</v>
      </c>
      <c r="AL21" s="208">
        <v>31987347</v>
      </c>
      <c r="AM21" s="208">
        <v>31977084</v>
      </c>
      <c r="AN21" s="208">
        <v>30259894</v>
      </c>
      <c r="AO21" s="208">
        <v>34840859.859999999</v>
      </c>
      <c r="AP21" s="208">
        <v>34016545</v>
      </c>
      <c r="AQ21" s="208">
        <v>33351874</v>
      </c>
      <c r="AR21" s="208">
        <v>33068513</v>
      </c>
      <c r="AS21" s="208">
        <v>34904673.119999997</v>
      </c>
      <c r="AT21" s="208">
        <v>46038275</v>
      </c>
      <c r="AU21" s="208">
        <v>37623470</v>
      </c>
      <c r="AV21" s="208">
        <v>37690368</v>
      </c>
      <c r="AW21" s="208">
        <v>47142151.490000002</v>
      </c>
      <c r="AX21" s="208">
        <v>55337328</v>
      </c>
      <c r="AY21" s="208">
        <v>51593156</v>
      </c>
      <c r="AZ21" s="208">
        <v>41899232</v>
      </c>
      <c r="BA21" s="208">
        <v>42155398.490000002</v>
      </c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</row>
    <row r="22" spans="1:71" ht="16.5" customHeight="1" x14ac:dyDescent="0.25">
      <c r="A22" s="208" t="s">
        <v>1260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</row>
    <row r="23" spans="1:71" ht="16.5" customHeight="1" x14ac:dyDescent="0.25">
      <c r="A23" s="208" t="s">
        <v>1261</v>
      </c>
      <c r="B23" s="208">
        <v>0</v>
      </c>
      <c r="C23" s="208">
        <v>0</v>
      </c>
      <c r="D23" s="208">
        <v>0</v>
      </c>
      <c r="E23" s="208">
        <v>0</v>
      </c>
      <c r="F23" s="208">
        <v>0</v>
      </c>
      <c r="G23" s="208">
        <v>1347212</v>
      </c>
      <c r="H23" s="208">
        <v>0</v>
      </c>
      <c r="I23" s="208"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08">
        <v>0</v>
      </c>
      <c r="Q23" s="208">
        <v>0</v>
      </c>
      <c r="R23" s="208">
        <v>0</v>
      </c>
      <c r="S23" s="208">
        <v>0</v>
      </c>
      <c r="T23" s="208">
        <v>0</v>
      </c>
      <c r="U23" s="208">
        <v>0</v>
      </c>
      <c r="V23" s="208">
        <v>0</v>
      </c>
      <c r="W23" s="208">
        <v>0</v>
      </c>
      <c r="X23" s="208">
        <v>0</v>
      </c>
      <c r="Y23" s="208">
        <v>0</v>
      </c>
      <c r="Z23" s="208">
        <v>0</v>
      </c>
      <c r="AA23" s="208">
        <v>0</v>
      </c>
      <c r="AB23" s="208">
        <v>0</v>
      </c>
      <c r="AC23" s="208">
        <v>0</v>
      </c>
      <c r="AD23" s="208">
        <v>0</v>
      </c>
      <c r="AE23" s="208">
        <v>0</v>
      </c>
      <c r="AF23" s="208">
        <v>1227694</v>
      </c>
      <c r="AG23" s="208">
        <v>0</v>
      </c>
      <c r="AH23" s="208">
        <v>0</v>
      </c>
      <c r="AI23" s="208">
        <v>558181</v>
      </c>
      <c r="AJ23" s="208">
        <v>0</v>
      </c>
      <c r="AK23" s="208">
        <v>0</v>
      </c>
      <c r="AL23" s="208">
        <v>0</v>
      </c>
      <c r="AM23" s="208">
        <v>0</v>
      </c>
      <c r="AN23" s="208">
        <v>0</v>
      </c>
      <c r="AO23" s="208">
        <v>0</v>
      </c>
      <c r="AP23" s="208">
        <v>0</v>
      </c>
      <c r="AQ23" s="208">
        <v>0</v>
      </c>
      <c r="AR23" s="208">
        <v>0</v>
      </c>
      <c r="AS23" s="208">
        <v>0</v>
      </c>
      <c r="AT23" s="208">
        <v>0</v>
      </c>
      <c r="AU23" s="208">
        <v>0</v>
      </c>
      <c r="AV23" s="208">
        <v>0</v>
      </c>
      <c r="AW23" s="208">
        <v>0</v>
      </c>
      <c r="AX23" s="208">
        <v>0</v>
      </c>
      <c r="AY23" s="208">
        <v>0</v>
      </c>
      <c r="AZ23" s="208">
        <v>0</v>
      </c>
      <c r="BA23" s="208">
        <v>0</v>
      </c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</row>
    <row r="24" spans="1:71" ht="16.5" customHeight="1" x14ac:dyDescent="0.25">
      <c r="A24" s="208" t="s">
        <v>1247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1347212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0</v>
      </c>
      <c r="O24" s="208">
        <v>0</v>
      </c>
      <c r="P24" s="208">
        <v>0</v>
      </c>
      <c r="Q24" s="208">
        <v>0</v>
      </c>
      <c r="R24" s="208">
        <v>0</v>
      </c>
      <c r="S24" s="208">
        <v>0</v>
      </c>
      <c r="T24" s="208">
        <v>0</v>
      </c>
      <c r="U24" s="208">
        <v>0</v>
      </c>
      <c r="V24" s="208">
        <v>0</v>
      </c>
      <c r="W24" s="208">
        <v>0</v>
      </c>
      <c r="X24" s="208">
        <v>0</v>
      </c>
      <c r="Y24" s="208">
        <v>0</v>
      </c>
      <c r="Z24" s="208">
        <v>0</v>
      </c>
      <c r="AA24" s="208">
        <v>0</v>
      </c>
      <c r="AB24" s="208">
        <v>0</v>
      </c>
      <c r="AC24" s="208">
        <v>0</v>
      </c>
      <c r="AD24" s="208">
        <v>0</v>
      </c>
      <c r="AE24" s="208">
        <v>0</v>
      </c>
      <c r="AF24" s="208">
        <v>1227694</v>
      </c>
      <c r="AG24" s="208">
        <v>0</v>
      </c>
      <c r="AH24" s="208">
        <v>0</v>
      </c>
      <c r="AI24" s="208">
        <v>558181</v>
      </c>
      <c r="AJ24" s="208">
        <v>0</v>
      </c>
      <c r="AK24" s="208">
        <v>0</v>
      </c>
      <c r="AL24" s="208">
        <v>0</v>
      </c>
      <c r="AM24" s="208">
        <v>0</v>
      </c>
      <c r="AN24" s="208">
        <v>0</v>
      </c>
      <c r="AO24" s="208">
        <v>0</v>
      </c>
      <c r="AP24" s="208">
        <v>0</v>
      </c>
      <c r="AQ24" s="208">
        <v>0</v>
      </c>
      <c r="AR24" s="208">
        <v>0</v>
      </c>
      <c r="AS24" s="208">
        <v>0</v>
      </c>
      <c r="AT24" s="208">
        <v>0</v>
      </c>
      <c r="AU24" s="208">
        <v>0</v>
      </c>
      <c r="AV24" s="208">
        <v>0</v>
      </c>
      <c r="AW24" s="208">
        <v>0</v>
      </c>
      <c r="AX24" s="208">
        <v>0</v>
      </c>
      <c r="AY24" s="208">
        <v>0</v>
      </c>
      <c r="AZ24" s="208">
        <v>0</v>
      </c>
      <c r="BA24" s="208">
        <v>0</v>
      </c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</row>
    <row r="25" spans="1:71" ht="16.5" customHeight="1" x14ac:dyDescent="0.25">
      <c r="A25" s="208" t="s">
        <v>1262</v>
      </c>
      <c r="B25" s="208">
        <v>92761</v>
      </c>
      <c r="C25" s="208">
        <v>92761</v>
      </c>
      <c r="D25" s="208">
        <v>92761</v>
      </c>
      <c r="E25" s="208">
        <v>92761</v>
      </c>
      <c r="F25" s="208">
        <v>179828</v>
      </c>
      <c r="G25" s="208">
        <v>171414</v>
      </c>
      <c r="H25" s="208">
        <v>217134</v>
      </c>
      <c r="I25" s="208">
        <v>3259829.7</v>
      </c>
      <c r="J25" s="208">
        <v>3492333</v>
      </c>
      <c r="K25" s="208">
        <v>937958</v>
      </c>
      <c r="L25" s="208">
        <v>1211285</v>
      </c>
      <c r="M25" s="208">
        <v>106328.86</v>
      </c>
      <c r="N25" s="208">
        <v>106329</v>
      </c>
      <c r="O25" s="208">
        <v>106427</v>
      </c>
      <c r="P25" s="208">
        <v>106427</v>
      </c>
      <c r="Q25" s="208">
        <v>106426.63</v>
      </c>
      <c r="R25" s="208">
        <v>106427</v>
      </c>
      <c r="S25" s="208">
        <v>106714</v>
      </c>
      <c r="T25" s="208">
        <v>106714</v>
      </c>
      <c r="U25" s="208">
        <v>107217.76</v>
      </c>
      <c r="V25" s="208">
        <v>106714</v>
      </c>
      <c r="W25" s="208">
        <v>104361</v>
      </c>
      <c r="X25" s="208">
        <v>104361</v>
      </c>
      <c r="Y25" s="208">
        <v>104360.75</v>
      </c>
      <c r="Z25" s="208">
        <v>104361</v>
      </c>
      <c r="AA25" s="208">
        <v>104361</v>
      </c>
      <c r="AB25" s="208">
        <v>104361</v>
      </c>
      <c r="AC25" s="208">
        <v>58399.31</v>
      </c>
      <c r="AD25" s="208">
        <v>58399</v>
      </c>
      <c r="AE25" s="208">
        <v>58399</v>
      </c>
      <c r="AF25" s="208">
        <v>58399</v>
      </c>
      <c r="AG25" s="208">
        <v>58399.31</v>
      </c>
      <c r="AH25" s="208">
        <v>58399</v>
      </c>
      <c r="AI25" s="208">
        <v>58399</v>
      </c>
      <c r="AJ25" s="208">
        <v>58399</v>
      </c>
      <c r="AK25" s="208">
        <v>59399.31</v>
      </c>
      <c r="AL25" s="208">
        <v>59399</v>
      </c>
      <c r="AM25" s="208">
        <v>59399</v>
      </c>
      <c r="AN25" s="208">
        <v>59399</v>
      </c>
      <c r="AO25" s="208">
        <v>59399.31</v>
      </c>
      <c r="AP25" s="208">
        <v>59976</v>
      </c>
      <c r="AQ25" s="208">
        <v>59976</v>
      </c>
      <c r="AR25" s="208">
        <v>59976</v>
      </c>
      <c r="AS25" s="208">
        <v>59976.21</v>
      </c>
      <c r="AT25" s="208">
        <v>59976</v>
      </c>
      <c r="AU25" s="208">
        <v>59976</v>
      </c>
      <c r="AV25" s="208">
        <v>68032</v>
      </c>
      <c r="AW25" s="208">
        <v>67032.210000000006</v>
      </c>
      <c r="AX25" s="208">
        <v>0</v>
      </c>
      <c r="AY25" s="208">
        <v>0</v>
      </c>
      <c r="AZ25" s="208">
        <v>0</v>
      </c>
      <c r="BA25" s="208">
        <v>0</v>
      </c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</row>
    <row r="26" spans="1:71" ht="16.5" customHeight="1" x14ac:dyDescent="0.25">
      <c r="A26" s="208" t="s">
        <v>1263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Y26" s="208">
        <v>0</v>
      </c>
      <c r="Z26" s="208">
        <v>0</v>
      </c>
      <c r="AA26" s="208">
        <v>3028</v>
      </c>
      <c r="AB26" s="208">
        <v>1178</v>
      </c>
      <c r="AC26" s="208">
        <v>0</v>
      </c>
      <c r="AD26" s="208">
        <v>0</v>
      </c>
      <c r="AE26" s="208">
        <v>0</v>
      </c>
      <c r="AF26" s="208">
        <v>7897</v>
      </c>
      <c r="AG26" s="208">
        <v>0</v>
      </c>
      <c r="AH26" s="208">
        <v>0</v>
      </c>
      <c r="AI26" s="208">
        <v>10411</v>
      </c>
      <c r="AJ26" s="208">
        <v>0</v>
      </c>
      <c r="AK26" s="208">
        <v>38896.519999999997</v>
      </c>
      <c r="AL26" s="208">
        <v>87244</v>
      </c>
      <c r="AM26" s="208">
        <v>89647</v>
      </c>
      <c r="AN26" s="208">
        <v>0</v>
      </c>
      <c r="AO26" s="208">
        <v>89264.81</v>
      </c>
      <c r="AP26" s="208">
        <v>864185</v>
      </c>
      <c r="AQ26" s="208">
        <v>840300</v>
      </c>
      <c r="AR26" s="208">
        <v>807359</v>
      </c>
      <c r="AS26" s="208">
        <v>753789.54</v>
      </c>
      <c r="AT26" s="208">
        <v>736984</v>
      </c>
      <c r="AU26" s="208">
        <v>705365</v>
      </c>
      <c r="AV26" s="208">
        <v>680099</v>
      </c>
      <c r="AW26" s="208">
        <v>660122.06000000006</v>
      </c>
      <c r="AX26" s="208">
        <v>878601</v>
      </c>
      <c r="AY26" s="208">
        <v>869681</v>
      </c>
      <c r="AZ26" s="208">
        <v>893234</v>
      </c>
      <c r="BA26" s="208">
        <v>830632.77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</row>
    <row r="27" spans="1:71" ht="16.5" customHeight="1" x14ac:dyDescent="0.25">
      <c r="A27" s="208" t="s">
        <v>1264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8">
        <v>0</v>
      </c>
      <c r="S27" s="208">
        <v>0</v>
      </c>
      <c r="T27" s="208">
        <v>0</v>
      </c>
      <c r="U27" s="208">
        <v>0</v>
      </c>
      <c r="V27" s="208">
        <v>0</v>
      </c>
      <c r="W27" s="208">
        <v>0</v>
      </c>
      <c r="X27" s="208">
        <v>0</v>
      </c>
      <c r="Y27" s="208">
        <v>0</v>
      </c>
      <c r="Z27" s="208">
        <v>0</v>
      </c>
      <c r="AA27" s="208">
        <v>0</v>
      </c>
      <c r="AB27" s="208">
        <v>0</v>
      </c>
      <c r="AC27" s="208">
        <v>0</v>
      </c>
      <c r="AD27" s="208">
        <v>0</v>
      </c>
      <c r="AE27" s="208">
        <v>0</v>
      </c>
      <c r="AF27" s="208">
        <v>0</v>
      </c>
      <c r="AG27" s="208">
        <v>0</v>
      </c>
      <c r="AH27" s="208">
        <v>6983</v>
      </c>
      <c r="AI27" s="208">
        <v>0</v>
      </c>
      <c r="AJ27" s="208">
        <v>11175</v>
      </c>
      <c r="AK27" s="208">
        <v>0</v>
      </c>
      <c r="AL27" s="208">
        <v>0</v>
      </c>
      <c r="AM27" s="208">
        <v>0</v>
      </c>
      <c r="AN27" s="208">
        <v>92874</v>
      </c>
      <c r="AO27" s="208">
        <v>0</v>
      </c>
      <c r="AP27" s="208">
        <v>0</v>
      </c>
      <c r="AQ27" s="208">
        <v>0</v>
      </c>
      <c r="AR27" s="208">
        <v>0</v>
      </c>
      <c r="AS27" s="208">
        <v>0</v>
      </c>
      <c r="AT27" s="208">
        <v>0</v>
      </c>
      <c r="AU27" s="208">
        <v>0</v>
      </c>
      <c r="AV27" s="208">
        <v>0</v>
      </c>
      <c r="AW27" s="208">
        <v>0</v>
      </c>
      <c r="AX27" s="208">
        <v>0</v>
      </c>
      <c r="AY27" s="208">
        <v>0</v>
      </c>
      <c r="AZ27" s="208">
        <v>0</v>
      </c>
      <c r="BA27" s="208">
        <v>0</v>
      </c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</row>
    <row r="28" spans="1:71" ht="16.5" customHeight="1" x14ac:dyDescent="0.25">
      <c r="A28" s="208" t="s">
        <v>1265</v>
      </c>
      <c r="B28" s="208">
        <v>0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  <c r="H28" s="208">
        <v>1830834</v>
      </c>
      <c r="I28" s="208">
        <v>1464135.56</v>
      </c>
      <c r="J28" s="208">
        <v>830124</v>
      </c>
      <c r="K28" s="208">
        <v>1445993</v>
      </c>
      <c r="L28" s="208">
        <v>1028955</v>
      </c>
      <c r="M28" s="208">
        <v>1221272.5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208">
        <v>0</v>
      </c>
      <c r="T28" s="208">
        <v>0</v>
      </c>
      <c r="U28" s="208">
        <v>0</v>
      </c>
      <c r="V28" s="208">
        <v>0</v>
      </c>
      <c r="W28" s="208">
        <v>0</v>
      </c>
      <c r="X28" s="208">
        <v>0</v>
      </c>
      <c r="Y28" s="208">
        <v>653397.78</v>
      </c>
      <c r="Z28" s="208">
        <v>526529</v>
      </c>
      <c r="AA28" s="208">
        <v>547473</v>
      </c>
      <c r="AB28" s="208">
        <v>519617</v>
      </c>
      <c r="AC28" s="208">
        <v>568880.93999999994</v>
      </c>
      <c r="AD28" s="208">
        <v>417681</v>
      </c>
      <c r="AE28" s="208">
        <v>725275</v>
      </c>
      <c r="AF28" s="208">
        <v>0</v>
      </c>
      <c r="AG28" s="208">
        <v>795449.41</v>
      </c>
      <c r="AH28" s="208">
        <v>582681</v>
      </c>
      <c r="AI28" s="208">
        <v>0</v>
      </c>
      <c r="AJ28" s="208">
        <v>410700</v>
      </c>
      <c r="AK28" s="208">
        <v>577660.24</v>
      </c>
      <c r="AL28" s="208">
        <v>0</v>
      </c>
      <c r="AM28" s="208">
        <v>0</v>
      </c>
      <c r="AN28" s="208">
        <v>0</v>
      </c>
      <c r="AO28" s="208">
        <v>0</v>
      </c>
      <c r="AP28" s="208">
        <v>0</v>
      </c>
      <c r="AQ28" s="208">
        <v>0</v>
      </c>
      <c r="AR28" s="208">
        <v>0</v>
      </c>
      <c r="AS28" s="208">
        <v>0</v>
      </c>
      <c r="AT28" s="208">
        <v>0</v>
      </c>
      <c r="AU28" s="208">
        <v>0</v>
      </c>
      <c r="AV28" s="208">
        <v>0</v>
      </c>
      <c r="AW28" s="208">
        <v>0</v>
      </c>
      <c r="AX28" s="208">
        <v>0</v>
      </c>
      <c r="AY28" s="208">
        <v>0</v>
      </c>
      <c r="AZ28" s="208">
        <v>0</v>
      </c>
      <c r="BA28" s="208">
        <v>0</v>
      </c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</row>
    <row r="29" spans="1:71" ht="16.5" customHeight="1" x14ac:dyDescent="0.25">
      <c r="A29" s="208" t="s">
        <v>1266</v>
      </c>
      <c r="B29" s="208">
        <v>0</v>
      </c>
      <c r="C29" s="208">
        <v>0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08">
        <v>0</v>
      </c>
      <c r="K29" s="208">
        <v>0</v>
      </c>
      <c r="L29" s="208">
        <v>0</v>
      </c>
      <c r="M29" s="208">
        <v>0</v>
      </c>
      <c r="N29" s="208">
        <v>0</v>
      </c>
      <c r="O29" s="208">
        <v>0</v>
      </c>
      <c r="P29" s="208">
        <v>0</v>
      </c>
      <c r="Q29" s="208">
        <v>0</v>
      </c>
      <c r="R29" s="208">
        <v>0</v>
      </c>
      <c r="S29" s="208">
        <v>0</v>
      </c>
      <c r="T29" s="208">
        <v>0</v>
      </c>
      <c r="U29" s="208">
        <v>0</v>
      </c>
      <c r="V29" s="208">
        <v>0</v>
      </c>
      <c r="W29" s="208">
        <v>0</v>
      </c>
      <c r="X29" s="208">
        <v>0</v>
      </c>
      <c r="Y29" s="208">
        <v>0</v>
      </c>
      <c r="Z29" s="208">
        <v>0</v>
      </c>
      <c r="AA29" s="208">
        <v>0</v>
      </c>
      <c r="AB29" s="208">
        <v>0</v>
      </c>
      <c r="AC29" s="208">
        <v>0</v>
      </c>
      <c r="AD29" s="208">
        <v>0</v>
      </c>
      <c r="AE29" s="208">
        <v>0</v>
      </c>
      <c r="AF29" s="208">
        <v>0</v>
      </c>
      <c r="AG29" s="208">
        <v>0</v>
      </c>
      <c r="AH29" s="208">
        <v>0</v>
      </c>
      <c r="AI29" s="208">
        <v>0</v>
      </c>
      <c r="AJ29" s="208">
        <v>0</v>
      </c>
      <c r="AK29" s="208">
        <v>0</v>
      </c>
      <c r="AL29" s="208">
        <v>0</v>
      </c>
      <c r="AM29" s="208">
        <v>0</v>
      </c>
      <c r="AN29" s="208">
        <v>0</v>
      </c>
      <c r="AO29" s="208">
        <v>0</v>
      </c>
      <c r="AP29" s="208">
        <v>0</v>
      </c>
      <c r="AQ29" s="208">
        <v>0</v>
      </c>
      <c r="AR29" s="208">
        <v>0</v>
      </c>
      <c r="AS29" s="208">
        <v>0</v>
      </c>
      <c r="AT29" s="208">
        <v>0</v>
      </c>
      <c r="AU29" s="208">
        <v>0</v>
      </c>
      <c r="AV29" s="208">
        <v>0</v>
      </c>
      <c r="AW29" s="208">
        <v>0</v>
      </c>
      <c r="AX29" s="208">
        <v>123853</v>
      </c>
      <c r="AY29" s="208">
        <v>123853</v>
      </c>
      <c r="AZ29" s="208">
        <v>112653</v>
      </c>
      <c r="BA29" s="208">
        <v>110030.93</v>
      </c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</row>
    <row r="30" spans="1:71" ht="16.5" customHeight="1" x14ac:dyDescent="0.25">
      <c r="A30" s="208" t="s">
        <v>1267</v>
      </c>
      <c r="B30" s="208">
        <v>0</v>
      </c>
      <c r="C30" s="208">
        <v>0</v>
      </c>
      <c r="D30" s="208">
        <v>0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208">
        <v>0</v>
      </c>
      <c r="S30" s="208">
        <v>0</v>
      </c>
      <c r="T30" s="208">
        <v>0</v>
      </c>
      <c r="U30" s="208">
        <v>0</v>
      </c>
      <c r="V30" s="208">
        <v>0</v>
      </c>
      <c r="W30" s="208">
        <v>0</v>
      </c>
      <c r="X30" s="208">
        <v>0</v>
      </c>
      <c r="Y30" s="208">
        <v>0</v>
      </c>
      <c r="Z30" s="208">
        <v>0</v>
      </c>
      <c r="AA30" s="208">
        <v>0</v>
      </c>
      <c r="AB30" s="208">
        <v>0</v>
      </c>
      <c r="AC30" s="208">
        <v>0</v>
      </c>
      <c r="AD30" s="208">
        <v>0</v>
      </c>
      <c r="AE30" s="208">
        <v>0</v>
      </c>
      <c r="AF30" s="208">
        <v>0</v>
      </c>
      <c r="AG30" s="208">
        <v>0</v>
      </c>
      <c r="AH30" s="208">
        <v>0</v>
      </c>
      <c r="AI30" s="208">
        <v>0</v>
      </c>
      <c r="AJ30" s="208">
        <v>0</v>
      </c>
      <c r="AK30" s="208">
        <v>0</v>
      </c>
      <c r="AL30" s="208">
        <v>0</v>
      </c>
      <c r="AM30" s="208">
        <v>0</v>
      </c>
      <c r="AN30" s="208">
        <v>0</v>
      </c>
      <c r="AO30" s="208">
        <v>0</v>
      </c>
      <c r="AP30" s="208">
        <v>0</v>
      </c>
      <c r="AQ30" s="208">
        <v>0</v>
      </c>
      <c r="AR30" s="208">
        <v>0</v>
      </c>
      <c r="AS30" s="208">
        <v>0</v>
      </c>
      <c r="AT30" s="208">
        <v>0</v>
      </c>
      <c r="AU30" s="208">
        <v>0</v>
      </c>
      <c r="AV30" s="208">
        <v>0</v>
      </c>
      <c r="AW30" s="208">
        <v>0</v>
      </c>
      <c r="AX30" s="208">
        <v>123853</v>
      </c>
      <c r="AY30" s="208">
        <v>123853</v>
      </c>
      <c r="AZ30" s="208">
        <v>112653</v>
      </c>
      <c r="BA30" s="208">
        <v>110030.93</v>
      </c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</row>
    <row r="31" spans="1:71" ht="16.5" customHeight="1" x14ac:dyDescent="0.25">
      <c r="A31" s="208" t="s">
        <v>1268</v>
      </c>
      <c r="B31" s="208">
        <v>8265113</v>
      </c>
      <c r="C31" s="208">
        <v>8036612</v>
      </c>
      <c r="D31" s="208">
        <v>8018277</v>
      </c>
      <c r="E31" s="208">
        <v>8143679</v>
      </c>
      <c r="F31" s="208">
        <v>8234422</v>
      </c>
      <c r="G31" s="208">
        <v>8448998</v>
      </c>
      <c r="H31" s="208">
        <v>8340304</v>
      </c>
      <c r="I31" s="208">
        <v>8167485.5099999998</v>
      </c>
      <c r="J31" s="208">
        <v>7828984</v>
      </c>
      <c r="K31" s="208">
        <v>7586837</v>
      </c>
      <c r="L31" s="208">
        <v>7465287</v>
      </c>
      <c r="M31" s="208">
        <v>7367843.46</v>
      </c>
      <c r="N31" s="208">
        <v>7102877</v>
      </c>
      <c r="O31" s="208">
        <v>7258057</v>
      </c>
      <c r="P31" s="208">
        <v>7226623</v>
      </c>
      <c r="Q31" s="208">
        <v>7616337.0800000001</v>
      </c>
      <c r="R31" s="208">
        <v>7912978</v>
      </c>
      <c r="S31" s="208">
        <v>8420560</v>
      </c>
      <c r="T31" s="208">
        <v>8879202</v>
      </c>
      <c r="U31" s="208">
        <v>11139837.529999999</v>
      </c>
      <c r="V31" s="208">
        <v>14860606</v>
      </c>
      <c r="W31" s="208">
        <v>19891685</v>
      </c>
      <c r="X31" s="208">
        <v>26712764</v>
      </c>
      <c r="Y31" s="208">
        <v>35922236.159999996</v>
      </c>
      <c r="Z31" s="208">
        <v>42588249</v>
      </c>
      <c r="AA31" s="208">
        <v>49427146</v>
      </c>
      <c r="AB31" s="208">
        <v>55409263</v>
      </c>
      <c r="AC31" s="208">
        <v>60702586.420000002</v>
      </c>
      <c r="AD31" s="208">
        <v>65869792</v>
      </c>
      <c r="AE31" s="208">
        <v>71856437</v>
      </c>
      <c r="AF31" s="208">
        <v>77428009</v>
      </c>
      <c r="AG31" s="208">
        <v>84291102.599999994</v>
      </c>
      <c r="AH31" s="208">
        <v>93609051</v>
      </c>
      <c r="AI31" s="208">
        <v>103177893</v>
      </c>
      <c r="AJ31" s="208">
        <v>112111037</v>
      </c>
      <c r="AK31" s="208">
        <v>118271443.2</v>
      </c>
      <c r="AL31" s="208">
        <v>124189615</v>
      </c>
      <c r="AM31" s="208">
        <v>129013608</v>
      </c>
      <c r="AN31" s="208">
        <v>130658435</v>
      </c>
      <c r="AO31" s="208">
        <v>132579258.89</v>
      </c>
      <c r="AP31" s="208">
        <v>133864097</v>
      </c>
      <c r="AQ31" s="208">
        <v>132358622</v>
      </c>
      <c r="AR31" s="208">
        <v>130821075</v>
      </c>
      <c r="AS31" s="208">
        <v>130211973.8</v>
      </c>
      <c r="AT31" s="208">
        <v>127833385</v>
      </c>
      <c r="AU31" s="208">
        <v>129252905</v>
      </c>
      <c r="AV31" s="208">
        <v>127311226</v>
      </c>
      <c r="AW31" s="208">
        <v>125510307.3</v>
      </c>
      <c r="AX31" s="208">
        <v>122322749</v>
      </c>
      <c r="AY31" s="208">
        <v>123840772</v>
      </c>
      <c r="AZ31" s="208">
        <v>184646571</v>
      </c>
      <c r="BA31" s="208">
        <v>181240333.21000001</v>
      </c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</row>
    <row r="32" spans="1:71" ht="16.5" customHeight="1" x14ac:dyDescent="0.25">
      <c r="A32" s="208" t="s">
        <v>1269</v>
      </c>
      <c r="B32" s="208">
        <v>86899554</v>
      </c>
      <c r="C32" s="208">
        <v>85614995</v>
      </c>
      <c r="D32" s="208">
        <v>84249326</v>
      </c>
      <c r="E32" s="208">
        <v>79583362</v>
      </c>
      <c r="F32" s="208">
        <v>77613370</v>
      </c>
      <c r="G32" s="208">
        <v>74887068</v>
      </c>
      <c r="H32" s="208">
        <v>71971152</v>
      </c>
      <c r="I32" s="208">
        <v>67833121.629999995</v>
      </c>
      <c r="J32" s="208">
        <v>63750935</v>
      </c>
      <c r="K32" s="208">
        <v>59906482</v>
      </c>
      <c r="L32" s="208">
        <v>55941610</v>
      </c>
      <c r="M32" s="208">
        <v>52516977.75</v>
      </c>
      <c r="N32" s="208">
        <v>47500590</v>
      </c>
      <c r="O32" s="208">
        <v>44433062</v>
      </c>
      <c r="P32" s="208">
        <v>41321732</v>
      </c>
      <c r="Q32" s="208">
        <v>38779760.539999999</v>
      </c>
      <c r="R32" s="208">
        <v>36541032</v>
      </c>
      <c r="S32" s="208">
        <v>34507409</v>
      </c>
      <c r="T32" s="208">
        <v>32894129</v>
      </c>
      <c r="U32" s="208">
        <v>45766334.490000002</v>
      </c>
      <c r="V32" s="208">
        <v>44115699</v>
      </c>
      <c r="W32" s="208">
        <v>27907322</v>
      </c>
      <c r="X32" s="208">
        <v>39306829</v>
      </c>
      <c r="Y32" s="208">
        <v>36278485.770000003</v>
      </c>
      <c r="Z32" s="208">
        <v>33328224</v>
      </c>
      <c r="AA32" s="208">
        <v>30082745</v>
      </c>
      <c r="AB32" s="208">
        <v>26826771</v>
      </c>
      <c r="AC32" s="208">
        <v>23867132.460000001</v>
      </c>
      <c r="AD32" s="208">
        <v>20919384</v>
      </c>
      <c r="AE32" s="208">
        <v>17937945</v>
      </c>
      <c r="AF32" s="208">
        <v>14848466</v>
      </c>
      <c r="AG32" s="208">
        <v>54982906.100000001</v>
      </c>
      <c r="AH32" s="208">
        <v>54413413</v>
      </c>
      <c r="AI32" s="208">
        <v>123056896</v>
      </c>
      <c r="AJ32" s="208">
        <v>121294752</v>
      </c>
      <c r="AK32" s="208">
        <v>119477625.91</v>
      </c>
      <c r="AL32" s="208">
        <v>117633806</v>
      </c>
      <c r="AM32" s="208">
        <v>115821298</v>
      </c>
      <c r="AN32" s="208">
        <v>113891390</v>
      </c>
      <c r="AO32" s="208">
        <v>112022749.63</v>
      </c>
      <c r="AP32" s="208">
        <v>110444150</v>
      </c>
      <c r="AQ32" s="208">
        <v>108591798</v>
      </c>
      <c r="AR32" s="208">
        <v>118946834</v>
      </c>
      <c r="AS32" s="208">
        <v>116840887.95</v>
      </c>
      <c r="AT32" s="208">
        <v>114725719</v>
      </c>
      <c r="AU32" s="208">
        <v>112627406</v>
      </c>
      <c r="AV32" s="208">
        <v>110555750</v>
      </c>
      <c r="AW32" s="208">
        <v>108542393.11</v>
      </c>
      <c r="AX32" s="208">
        <v>122998890</v>
      </c>
      <c r="AY32" s="208">
        <v>120617545</v>
      </c>
      <c r="AZ32" s="208">
        <v>118107751</v>
      </c>
      <c r="BA32" s="208">
        <v>117342054.23</v>
      </c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</row>
    <row r="33" spans="1:71" ht="16.5" customHeight="1" x14ac:dyDescent="0.25">
      <c r="A33" s="208" t="s">
        <v>1270</v>
      </c>
      <c r="B33" s="208">
        <v>76432418</v>
      </c>
      <c r="C33" s="208">
        <v>75301472</v>
      </c>
      <c r="D33" s="208">
        <v>74101060</v>
      </c>
      <c r="E33" s="208">
        <v>73045439</v>
      </c>
      <c r="F33" s="208">
        <v>71084531</v>
      </c>
      <c r="G33" s="208">
        <v>68449970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8">
        <v>0</v>
      </c>
      <c r="U33" s="208">
        <v>0</v>
      </c>
      <c r="V33" s="208">
        <v>0</v>
      </c>
      <c r="W33" s="208">
        <v>25792484</v>
      </c>
      <c r="X33" s="208">
        <v>0</v>
      </c>
      <c r="Y33" s="208">
        <v>0</v>
      </c>
      <c r="Z33" s="208">
        <v>0</v>
      </c>
      <c r="AA33" s="208">
        <v>0</v>
      </c>
      <c r="AB33" s="208">
        <v>0</v>
      </c>
      <c r="AC33" s="208">
        <v>0</v>
      </c>
      <c r="AD33" s="208">
        <v>0</v>
      </c>
      <c r="AE33" s="208">
        <v>0</v>
      </c>
      <c r="AF33" s="208">
        <v>11894238</v>
      </c>
      <c r="AG33" s="208">
        <v>0</v>
      </c>
      <c r="AH33" s="208">
        <v>0</v>
      </c>
      <c r="AI33" s="208">
        <v>119327966</v>
      </c>
      <c r="AJ33" s="208">
        <v>0</v>
      </c>
      <c r="AK33" s="208">
        <v>0</v>
      </c>
      <c r="AL33" s="208">
        <v>0</v>
      </c>
      <c r="AM33" s="208">
        <v>0</v>
      </c>
      <c r="AN33" s="208">
        <v>0</v>
      </c>
      <c r="AO33" s="208">
        <v>0</v>
      </c>
      <c r="AP33" s="208">
        <v>105586750</v>
      </c>
      <c r="AQ33" s="208">
        <v>0</v>
      </c>
      <c r="AR33" s="208">
        <v>0</v>
      </c>
      <c r="AS33" s="208">
        <v>111749059.14</v>
      </c>
      <c r="AT33" s="208">
        <v>0</v>
      </c>
      <c r="AU33" s="208">
        <v>0</v>
      </c>
      <c r="AV33" s="208">
        <v>0</v>
      </c>
      <c r="AW33" s="208">
        <v>0</v>
      </c>
      <c r="AX33" s="208">
        <v>117578271</v>
      </c>
      <c r="AY33" s="208">
        <v>115142917</v>
      </c>
      <c r="AZ33" s="208">
        <v>0</v>
      </c>
      <c r="BA33" s="208">
        <v>0</v>
      </c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</row>
    <row r="34" spans="1:71" ht="16.5" customHeight="1" x14ac:dyDescent="0.25">
      <c r="A34" s="208" t="s">
        <v>1271</v>
      </c>
      <c r="B34" s="208">
        <v>10467136</v>
      </c>
      <c r="C34" s="208">
        <v>10313523</v>
      </c>
      <c r="D34" s="208">
        <v>10148266</v>
      </c>
      <c r="E34" s="208">
        <v>6537923</v>
      </c>
      <c r="F34" s="208">
        <v>6528839</v>
      </c>
      <c r="G34" s="208">
        <v>6437098</v>
      </c>
      <c r="H34" s="208">
        <v>71971152</v>
      </c>
      <c r="I34" s="208">
        <v>67833121.629999995</v>
      </c>
      <c r="J34" s="208">
        <v>63750935</v>
      </c>
      <c r="K34" s="208">
        <v>59906482</v>
      </c>
      <c r="L34" s="208">
        <v>55941610</v>
      </c>
      <c r="M34" s="208">
        <v>52516977.75</v>
      </c>
      <c r="N34" s="208">
        <v>47500590</v>
      </c>
      <c r="O34" s="208">
        <v>44433062</v>
      </c>
      <c r="P34" s="208">
        <v>41321732</v>
      </c>
      <c r="Q34" s="208">
        <v>38779760.539999999</v>
      </c>
      <c r="R34" s="208">
        <v>36541032</v>
      </c>
      <c r="S34" s="208">
        <v>34507409</v>
      </c>
      <c r="T34" s="208">
        <v>32894129</v>
      </c>
      <c r="U34" s="208">
        <v>45766334.490000002</v>
      </c>
      <c r="V34" s="208">
        <v>44115699</v>
      </c>
      <c r="W34" s="208">
        <v>2114838</v>
      </c>
      <c r="X34" s="208">
        <v>39306829</v>
      </c>
      <c r="Y34" s="208">
        <v>36278485.770000003</v>
      </c>
      <c r="Z34" s="208">
        <v>33328224</v>
      </c>
      <c r="AA34" s="208">
        <v>30082745</v>
      </c>
      <c r="AB34" s="208">
        <v>26826771</v>
      </c>
      <c r="AC34" s="208">
        <v>23867132.460000001</v>
      </c>
      <c r="AD34" s="208">
        <v>20919384</v>
      </c>
      <c r="AE34" s="208">
        <v>17937945</v>
      </c>
      <c r="AF34" s="208">
        <v>2954228</v>
      </c>
      <c r="AG34" s="208">
        <v>54982906.100000001</v>
      </c>
      <c r="AH34" s="208">
        <v>54413413</v>
      </c>
      <c r="AI34" s="208">
        <v>3728930</v>
      </c>
      <c r="AJ34" s="208">
        <v>121294752</v>
      </c>
      <c r="AK34" s="208">
        <v>119477625.91</v>
      </c>
      <c r="AL34" s="208">
        <v>117633806</v>
      </c>
      <c r="AM34" s="208">
        <v>115821298</v>
      </c>
      <c r="AN34" s="208">
        <v>113891390</v>
      </c>
      <c r="AO34" s="208">
        <v>112022749.63</v>
      </c>
      <c r="AP34" s="208">
        <v>4857400</v>
      </c>
      <c r="AQ34" s="208">
        <v>108591798</v>
      </c>
      <c r="AR34" s="208">
        <v>118946834</v>
      </c>
      <c r="AS34" s="208">
        <v>5091828.8099999996</v>
      </c>
      <c r="AT34" s="208">
        <v>114725719</v>
      </c>
      <c r="AU34" s="208">
        <v>112627406</v>
      </c>
      <c r="AV34" s="208">
        <v>110555750</v>
      </c>
      <c r="AW34" s="208">
        <v>108542393.11</v>
      </c>
      <c r="AX34" s="208">
        <v>5420619</v>
      </c>
      <c r="AY34" s="208">
        <v>5474628</v>
      </c>
      <c r="AZ34" s="208">
        <v>118107751</v>
      </c>
      <c r="BA34" s="208">
        <v>117342054.23</v>
      </c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1:71" ht="16.5" customHeight="1" x14ac:dyDescent="0.25">
      <c r="A35" s="208" t="s">
        <v>1272</v>
      </c>
      <c r="B35" s="208">
        <v>0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208">
        <v>0</v>
      </c>
      <c r="L35" s="208">
        <v>0</v>
      </c>
      <c r="M35" s="208">
        <v>0</v>
      </c>
      <c r="N35" s="208">
        <v>1191429</v>
      </c>
      <c r="O35" s="208">
        <v>805929</v>
      </c>
      <c r="P35" s="208">
        <v>419929</v>
      </c>
      <c r="Q35" s="208">
        <v>34930.69</v>
      </c>
      <c r="R35" s="208">
        <v>34931</v>
      </c>
      <c r="S35" s="208">
        <v>34931</v>
      </c>
      <c r="T35" s="208">
        <v>34931</v>
      </c>
      <c r="U35" s="208">
        <v>34930.69</v>
      </c>
      <c r="V35" s="208">
        <v>34931</v>
      </c>
      <c r="W35" s="208">
        <v>34931</v>
      </c>
      <c r="X35" s="208">
        <v>34931</v>
      </c>
      <c r="Y35" s="208">
        <v>34930.69</v>
      </c>
      <c r="Z35" s="208">
        <v>34931</v>
      </c>
      <c r="AA35" s="208">
        <v>34931</v>
      </c>
      <c r="AB35" s="208">
        <v>34931</v>
      </c>
      <c r="AC35" s="208">
        <v>34930.69</v>
      </c>
      <c r="AD35" s="208">
        <v>34931</v>
      </c>
      <c r="AE35" s="208">
        <v>34931</v>
      </c>
      <c r="AF35" s="208">
        <v>34931</v>
      </c>
      <c r="AG35" s="208">
        <v>34930.69</v>
      </c>
      <c r="AH35" s="208">
        <v>34931</v>
      </c>
      <c r="AI35" s="208">
        <v>34931</v>
      </c>
      <c r="AJ35" s="208">
        <v>34931</v>
      </c>
      <c r="AK35" s="208">
        <v>34930.69</v>
      </c>
      <c r="AL35" s="208">
        <v>34931</v>
      </c>
      <c r="AM35" s="208">
        <v>34931</v>
      </c>
      <c r="AN35" s="208">
        <v>34931</v>
      </c>
      <c r="AO35" s="208">
        <v>34930.69</v>
      </c>
      <c r="AP35" s="208">
        <v>2881700</v>
      </c>
      <c r="AQ35" s="208">
        <v>2881700</v>
      </c>
      <c r="AR35" s="208">
        <v>2881700</v>
      </c>
      <c r="AS35" s="208">
        <v>2881699.66</v>
      </c>
      <c r="AT35" s="208">
        <v>2881700</v>
      </c>
      <c r="AU35" s="208">
        <v>2881700</v>
      </c>
      <c r="AV35" s="208">
        <v>2881700</v>
      </c>
      <c r="AW35" s="208">
        <v>2881699.66</v>
      </c>
      <c r="AX35" s="208">
        <v>2881700</v>
      </c>
      <c r="AY35" s="208">
        <v>2881700</v>
      </c>
      <c r="AZ35" s="208">
        <v>2881700</v>
      </c>
      <c r="BA35" s="208">
        <v>2881699.66</v>
      </c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</row>
    <row r="36" spans="1:71" ht="16.5" customHeight="1" x14ac:dyDescent="0.25">
      <c r="A36" s="208" t="s">
        <v>1273</v>
      </c>
      <c r="B36" s="208">
        <v>0</v>
      </c>
      <c r="C36" s="208">
        <v>0</v>
      </c>
      <c r="D36" s="208">
        <v>0</v>
      </c>
      <c r="E36" s="208">
        <v>0</v>
      </c>
      <c r="F36" s="208">
        <v>0</v>
      </c>
      <c r="G36" s="208">
        <v>9939985</v>
      </c>
      <c r="H36" s="208">
        <v>9949784</v>
      </c>
      <c r="I36" s="208">
        <v>10051552.6</v>
      </c>
      <c r="J36" s="208">
        <v>9997210</v>
      </c>
      <c r="K36" s="208">
        <v>9978106</v>
      </c>
      <c r="L36" s="208">
        <v>9793374</v>
      </c>
      <c r="M36" s="208">
        <v>9814071.7400000002</v>
      </c>
      <c r="N36" s="208">
        <v>9738388</v>
      </c>
      <c r="O36" s="208">
        <v>9605503</v>
      </c>
      <c r="P36" s="208">
        <v>9444123</v>
      </c>
      <c r="Q36" s="208">
        <v>6421927.9400000004</v>
      </c>
      <c r="R36" s="208">
        <v>6170178</v>
      </c>
      <c r="S36" s="208">
        <v>5901423</v>
      </c>
      <c r="T36" s="208">
        <v>5493880</v>
      </c>
      <c r="U36" s="208">
        <v>5314463.24</v>
      </c>
      <c r="V36" s="208">
        <v>5020201</v>
      </c>
      <c r="W36" s="208">
        <v>4720562</v>
      </c>
      <c r="X36" s="208">
        <v>4224620</v>
      </c>
      <c r="Y36" s="208">
        <v>3557332.64</v>
      </c>
      <c r="Z36" s="208">
        <v>3101337</v>
      </c>
      <c r="AA36" s="208">
        <v>2703990</v>
      </c>
      <c r="AB36" s="208">
        <v>2478224</v>
      </c>
      <c r="AC36" s="208">
        <v>1441855.94</v>
      </c>
      <c r="AD36" s="208">
        <v>1174439</v>
      </c>
      <c r="AE36" s="208">
        <v>990310</v>
      </c>
      <c r="AF36" s="208">
        <v>1057871</v>
      </c>
      <c r="AG36" s="208">
        <v>1251587.96</v>
      </c>
      <c r="AH36" s="208">
        <v>2256799</v>
      </c>
      <c r="AI36" s="208">
        <v>2322203</v>
      </c>
      <c r="AJ36" s="208">
        <v>2547064</v>
      </c>
      <c r="AK36" s="208">
        <v>2617832.3199999998</v>
      </c>
      <c r="AL36" s="208">
        <v>2603736</v>
      </c>
      <c r="AM36" s="208">
        <v>2660024</v>
      </c>
      <c r="AN36" s="208">
        <v>2743122</v>
      </c>
      <c r="AO36" s="208">
        <v>2562435.79</v>
      </c>
      <c r="AP36" s="208">
        <v>2557652</v>
      </c>
      <c r="AQ36" s="208">
        <v>2682928</v>
      </c>
      <c r="AR36" s="208">
        <v>2798998</v>
      </c>
      <c r="AS36" s="208">
        <v>3210339.72</v>
      </c>
      <c r="AT36" s="208">
        <v>2871373</v>
      </c>
      <c r="AU36" s="208">
        <v>2991009</v>
      </c>
      <c r="AV36" s="208">
        <v>3021012</v>
      </c>
      <c r="AW36" s="208">
        <v>3490521.59</v>
      </c>
      <c r="AX36" s="208">
        <v>3705091</v>
      </c>
      <c r="AY36" s="208">
        <v>3777266</v>
      </c>
      <c r="AZ36" s="208">
        <v>3828098</v>
      </c>
      <c r="BA36" s="208">
        <v>4120355.27</v>
      </c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1:71" ht="16.5" customHeight="1" x14ac:dyDescent="0.25">
      <c r="A37" s="208" t="s">
        <v>1274</v>
      </c>
      <c r="B37" s="208">
        <v>10972737</v>
      </c>
      <c r="C37" s="208">
        <v>11045008</v>
      </c>
      <c r="D37" s="208">
        <v>11333236</v>
      </c>
      <c r="E37" s="208">
        <v>13303166</v>
      </c>
      <c r="F37" s="208">
        <v>12648437</v>
      </c>
      <c r="G37" s="208">
        <v>741676</v>
      </c>
      <c r="H37" s="208">
        <v>722917</v>
      </c>
      <c r="I37" s="208">
        <v>678218.29</v>
      </c>
      <c r="J37" s="208">
        <v>654597</v>
      </c>
      <c r="K37" s="208">
        <v>643164</v>
      </c>
      <c r="L37" s="208">
        <v>624189</v>
      </c>
      <c r="M37" s="208">
        <v>527985.12</v>
      </c>
      <c r="N37" s="208">
        <v>587610</v>
      </c>
      <c r="O37" s="208">
        <v>579247</v>
      </c>
      <c r="P37" s="208">
        <v>552919</v>
      </c>
      <c r="Q37" s="208">
        <v>535076.56999999995</v>
      </c>
      <c r="R37" s="208">
        <v>527353</v>
      </c>
      <c r="S37" s="208">
        <v>516671</v>
      </c>
      <c r="T37" s="208">
        <v>513238</v>
      </c>
      <c r="U37" s="208">
        <v>501704.81</v>
      </c>
      <c r="V37" s="208">
        <v>498475</v>
      </c>
      <c r="W37" s="208">
        <v>14593222</v>
      </c>
      <c r="X37" s="208">
        <v>508532</v>
      </c>
      <c r="Y37" s="208">
        <v>510084.97</v>
      </c>
      <c r="Z37" s="208">
        <v>515249</v>
      </c>
      <c r="AA37" s="208">
        <v>536803</v>
      </c>
      <c r="AB37" s="208">
        <v>539943</v>
      </c>
      <c r="AC37" s="208">
        <v>550265.96</v>
      </c>
      <c r="AD37" s="208">
        <v>1935023</v>
      </c>
      <c r="AE37" s="208">
        <v>2017438</v>
      </c>
      <c r="AF37" s="208">
        <v>2356124</v>
      </c>
      <c r="AG37" s="208">
        <v>2340027.69</v>
      </c>
      <c r="AH37" s="208">
        <v>2343869</v>
      </c>
      <c r="AI37" s="208">
        <v>2018150</v>
      </c>
      <c r="AJ37" s="208">
        <v>1252454</v>
      </c>
      <c r="AK37" s="208">
        <v>2693223.58</v>
      </c>
      <c r="AL37" s="208">
        <v>2550642</v>
      </c>
      <c r="AM37" s="208">
        <v>1694426</v>
      </c>
      <c r="AN37" s="208">
        <v>1990888</v>
      </c>
      <c r="AO37" s="208">
        <v>1878455.28</v>
      </c>
      <c r="AP37" s="208">
        <v>2096827</v>
      </c>
      <c r="AQ37" s="208">
        <v>1997752</v>
      </c>
      <c r="AR37" s="208">
        <v>2007054</v>
      </c>
      <c r="AS37" s="208">
        <v>1641645.47</v>
      </c>
      <c r="AT37" s="208">
        <v>1486155</v>
      </c>
      <c r="AU37" s="208">
        <v>1465583</v>
      </c>
      <c r="AV37" s="208">
        <v>1384947</v>
      </c>
      <c r="AW37" s="208">
        <v>1374894.32</v>
      </c>
      <c r="AX37" s="208">
        <v>66467176</v>
      </c>
      <c r="AY37" s="208">
        <v>64370060</v>
      </c>
      <c r="AZ37" s="208">
        <v>1428176</v>
      </c>
      <c r="BA37" s="208">
        <v>1490072.82</v>
      </c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</row>
    <row r="38" spans="1:71" ht="16.5" customHeight="1" x14ac:dyDescent="0.25">
      <c r="A38" s="208" t="s">
        <v>1275</v>
      </c>
      <c r="B38" s="208">
        <v>10972737</v>
      </c>
      <c r="C38" s="208">
        <v>11045008</v>
      </c>
      <c r="D38" s="208">
        <v>11333236</v>
      </c>
      <c r="E38" s="208">
        <v>13303166</v>
      </c>
      <c r="F38" s="208">
        <v>12648437</v>
      </c>
      <c r="G38" s="208">
        <v>741676</v>
      </c>
      <c r="H38" s="208">
        <v>722917</v>
      </c>
      <c r="I38" s="208">
        <v>678218.29</v>
      </c>
      <c r="J38" s="208">
        <v>654597</v>
      </c>
      <c r="K38" s="208">
        <v>643164</v>
      </c>
      <c r="L38" s="208">
        <v>624189</v>
      </c>
      <c r="M38" s="208">
        <v>527985.12</v>
      </c>
      <c r="N38" s="208">
        <v>587610</v>
      </c>
      <c r="O38" s="208">
        <v>579247</v>
      </c>
      <c r="P38" s="208">
        <v>552919</v>
      </c>
      <c r="Q38" s="208">
        <v>535076.56999999995</v>
      </c>
      <c r="R38" s="208">
        <v>527353</v>
      </c>
      <c r="S38" s="208">
        <v>516671</v>
      </c>
      <c r="T38" s="208">
        <v>513238</v>
      </c>
      <c r="U38" s="208">
        <v>501704.81</v>
      </c>
      <c r="V38" s="208">
        <v>498475</v>
      </c>
      <c r="W38" s="208">
        <v>14593222</v>
      </c>
      <c r="X38" s="208">
        <v>508532</v>
      </c>
      <c r="Y38" s="208">
        <v>510084.97</v>
      </c>
      <c r="Z38" s="208">
        <v>515249</v>
      </c>
      <c r="AA38" s="208">
        <v>536803</v>
      </c>
      <c r="AB38" s="208">
        <v>539943</v>
      </c>
      <c r="AC38" s="208">
        <v>550265.96</v>
      </c>
      <c r="AD38" s="208">
        <v>1935023</v>
      </c>
      <c r="AE38" s="208">
        <v>2017438</v>
      </c>
      <c r="AF38" s="208">
        <v>2356124</v>
      </c>
      <c r="AG38" s="208">
        <v>2340027.69</v>
      </c>
      <c r="AH38" s="208">
        <v>2343869</v>
      </c>
      <c r="AI38" s="208">
        <v>2018150</v>
      </c>
      <c r="AJ38" s="208">
        <v>1252454</v>
      </c>
      <c r="AK38" s="208">
        <v>2693223.58</v>
      </c>
      <c r="AL38" s="208">
        <v>2550642</v>
      </c>
      <c r="AM38" s="208">
        <v>1694426</v>
      </c>
      <c r="AN38" s="208">
        <v>1990888</v>
      </c>
      <c r="AO38" s="208">
        <v>1878455.28</v>
      </c>
      <c r="AP38" s="208">
        <v>2096827</v>
      </c>
      <c r="AQ38" s="208">
        <v>1997752</v>
      </c>
      <c r="AR38" s="208">
        <v>2007054</v>
      </c>
      <c r="AS38" s="208">
        <v>1641645.47</v>
      </c>
      <c r="AT38" s="208">
        <v>1486155</v>
      </c>
      <c r="AU38" s="208">
        <v>1465583</v>
      </c>
      <c r="AV38" s="208">
        <v>1384947</v>
      </c>
      <c r="AW38" s="208">
        <v>1374894.32</v>
      </c>
      <c r="AX38" s="208">
        <v>66467176</v>
      </c>
      <c r="AY38" s="208">
        <v>64370060</v>
      </c>
      <c r="AZ38" s="208">
        <v>1428176</v>
      </c>
      <c r="BA38" s="208">
        <v>1490072.82</v>
      </c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1:71" ht="16.5" customHeight="1" x14ac:dyDescent="0.25">
      <c r="A39" s="208" t="s">
        <v>1276</v>
      </c>
      <c r="B39" s="208">
        <v>106230165</v>
      </c>
      <c r="C39" s="208">
        <v>104789376</v>
      </c>
      <c r="D39" s="208">
        <v>103693600</v>
      </c>
      <c r="E39" s="208">
        <v>101122968</v>
      </c>
      <c r="F39" s="208">
        <v>98676057</v>
      </c>
      <c r="G39" s="208">
        <v>95536353</v>
      </c>
      <c r="H39" s="208">
        <v>93032125</v>
      </c>
      <c r="I39" s="208">
        <v>91454343.290000007</v>
      </c>
      <c r="J39" s="208">
        <v>86554183</v>
      </c>
      <c r="K39" s="208">
        <v>80498540</v>
      </c>
      <c r="L39" s="208">
        <v>76064700</v>
      </c>
      <c r="M39" s="208">
        <v>71554479.420000002</v>
      </c>
      <c r="N39" s="208">
        <v>66227223</v>
      </c>
      <c r="O39" s="208">
        <v>62788225</v>
      </c>
      <c r="P39" s="208">
        <v>59071753</v>
      </c>
      <c r="Q39" s="208">
        <v>53494459.460000001</v>
      </c>
      <c r="R39" s="208">
        <v>51292899</v>
      </c>
      <c r="S39" s="208">
        <v>49487708</v>
      </c>
      <c r="T39" s="208">
        <v>47922094</v>
      </c>
      <c r="U39" s="208">
        <v>62864488.509999998</v>
      </c>
      <c r="V39" s="208">
        <v>64636626</v>
      </c>
      <c r="W39" s="208">
        <v>67252083</v>
      </c>
      <c r="X39" s="208">
        <v>70892037</v>
      </c>
      <c r="Y39" s="208">
        <v>77060828.769999996</v>
      </c>
      <c r="Z39" s="208">
        <v>80198880</v>
      </c>
      <c r="AA39" s="208">
        <v>83440477</v>
      </c>
      <c r="AB39" s="208">
        <v>85914288</v>
      </c>
      <c r="AC39" s="208">
        <v>87224051.719999999</v>
      </c>
      <c r="AD39" s="208">
        <v>90409649</v>
      </c>
      <c r="AE39" s="208">
        <v>93620735</v>
      </c>
      <c r="AF39" s="208">
        <v>97019391</v>
      </c>
      <c r="AG39" s="208">
        <v>143754403.77000001</v>
      </c>
      <c r="AH39" s="208">
        <v>153306126</v>
      </c>
      <c r="AI39" s="208">
        <v>231237064</v>
      </c>
      <c r="AJ39" s="208">
        <v>237720512</v>
      </c>
      <c r="AK39" s="208">
        <v>243771011.77000001</v>
      </c>
      <c r="AL39" s="208">
        <v>247159373</v>
      </c>
      <c r="AM39" s="208">
        <v>249373333</v>
      </c>
      <c r="AN39" s="208">
        <v>249471039</v>
      </c>
      <c r="AO39" s="208">
        <v>249226494.41</v>
      </c>
      <c r="AP39" s="208">
        <v>252768587</v>
      </c>
      <c r="AQ39" s="208">
        <v>249413076</v>
      </c>
      <c r="AR39" s="208">
        <v>258322996</v>
      </c>
      <c r="AS39" s="208">
        <v>255600312.34999999</v>
      </c>
      <c r="AT39" s="208">
        <v>250595292</v>
      </c>
      <c r="AU39" s="208">
        <v>249983944</v>
      </c>
      <c r="AV39" s="208">
        <v>245902766</v>
      </c>
      <c r="AW39" s="208">
        <v>242526970.24000001</v>
      </c>
      <c r="AX39" s="208">
        <v>319378060</v>
      </c>
      <c r="AY39" s="208">
        <v>316480877</v>
      </c>
      <c r="AZ39" s="208">
        <v>311898183</v>
      </c>
      <c r="BA39" s="208">
        <v>308015178.89999998</v>
      </c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1:71" ht="16.5" customHeight="1" x14ac:dyDescent="0.25">
      <c r="A40" s="208" t="s">
        <v>1277</v>
      </c>
      <c r="B40" s="208">
        <v>132680472</v>
      </c>
      <c r="C40" s="208">
        <v>128951688</v>
      </c>
      <c r="D40" s="208">
        <v>127227370</v>
      </c>
      <c r="E40" s="208">
        <v>128081289</v>
      </c>
      <c r="F40" s="208">
        <v>137644241</v>
      </c>
      <c r="G40" s="208">
        <v>131698054</v>
      </c>
      <c r="H40" s="208">
        <v>123679472</v>
      </c>
      <c r="I40" s="208">
        <v>125025725.23999999</v>
      </c>
      <c r="J40" s="208">
        <v>132653066</v>
      </c>
      <c r="K40" s="208">
        <v>113497129</v>
      </c>
      <c r="L40" s="208">
        <v>109907730</v>
      </c>
      <c r="M40" s="208">
        <v>97457419.230000004</v>
      </c>
      <c r="N40" s="208">
        <v>107984472</v>
      </c>
      <c r="O40" s="208">
        <v>103430798</v>
      </c>
      <c r="P40" s="208">
        <v>94872373</v>
      </c>
      <c r="Q40" s="208">
        <v>86672318.920000002</v>
      </c>
      <c r="R40" s="208">
        <v>98238504</v>
      </c>
      <c r="S40" s="208">
        <v>96163407</v>
      </c>
      <c r="T40" s="208">
        <v>85864900</v>
      </c>
      <c r="U40" s="208">
        <v>100967897.19</v>
      </c>
      <c r="V40" s="208">
        <v>116169497</v>
      </c>
      <c r="W40" s="208">
        <v>108563023</v>
      </c>
      <c r="X40" s="208">
        <v>101631195</v>
      </c>
      <c r="Y40" s="208">
        <v>112025710.31999999</v>
      </c>
      <c r="Z40" s="208">
        <v>115870137</v>
      </c>
      <c r="AA40" s="208">
        <v>130442684</v>
      </c>
      <c r="AB40" s="208">
        <v>121249605</v>
      </c>
      <c r="AC40" s="208">
        <v>126350563.02</v>
      </c>
      <c r="AD40" s="208">
        <v>138795265</v>
      </c>
      <c r="AE40" s="208">
        <v>130735323</v>
      </c>
      <c r="AF40" s="208">
        <v>130767050</v>
      </c>
      <c r="AG40" s="208">
        <v>181761273.16999999</v>
      </c>
      <c r="AH40" s="208">
        <v>193570101</v>
      </c>
      <c r="AI40" s="208">
        <v>270723624</v>
      </c>
      <c r="AJ40" s="208">
        <v>271502676</v>
      </c>
      <c r="AK40" s="208">
        <v>275670350.56</v>
      </c>
      <c r="AL40" s="208">
        <v>279146720</v>
      </c>
      <c r="AM40" s="208">
        <v>281350417</v>
      </c>
      <c r="AN40" s="208">
        <v>279730933</v>
      </c>
      <c r="AO40" s="208">
        <v>284067354.26999998</v>
      </c>
      <c r="AP40" s="208">
        <v>286785132</v>
      </c>
      <c r="AQ40" s="208">
        <v>282764950</v>
      </c>
      <c r="AR40" s="208">
        <v>291391509</v>
      </c>
      <c r="AS40" s="208">
        <v>290504985.47000003</v>
      </c>
      <c r="AT40" s="208">
        <v>296633567</v>
      </c>
      <c r="AU40" s="208">
        <v>287607414</v>
      </c>
      <c r="AV40" s="208">
        <v>283593134</v>
      </c>
      <c r="AW40" s="208">
        <v>289669121.73000002</v>
      </c>
      <c r="AX40" s="208">
        <v>374715388</v>
      </c>
      <c r="AY40" s="208">
        <v>368074033</v>
      </c>
      <c r="AZ40" s="208">
        <v>353797415</v>
      </c>
      <c r="BA40" s="208">
        <v>350170577.38999999</v>
      </c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</row>
    <row r="41" spans="1:71" ht="16.5" customHeight="1" x14ac:dyDescent="0.25">
      <c r="A41" s="208" t="s">
        <v>1278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</row>
    <row r="42" spans="1:71" ht="16.5" customHeight="1" x14ac:dyDescent="0.25">
      <c r="A42" s="208" t="s">
        <v>1279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</row>
    <row r="43" spans="1:71" ht="16.5" customHeight="1" x14ac:dyDescent="0.25">
      <c r="A43" s="208" t="s">
        <v>1280</v>
      </c>
      <c r="B43" s="208">
        <v>0</v>
      </c>
      <c r="C43" s="208">
        <v>0</v>
      </c>
      <c r="D43" s="208">
        <v>0</v>
      </c>
      <c r="E43" s="208">
        <v>0</v>
      </c>
      <c r="F43" s="208">
        <v>0</v>
      </c>
      <c r="G43" s="208">
        <v>0</v>
      </c>
      <c r="H43" s="208">
        <v>0</v>
      </c>
      <c r="I43" s="208">
        <v>0</v>
      </c>
      <c r="J43" s="208">
        <v>0</v>
      </c>
      <c r="K43" s="208">
        <v>0</v>
      </c>
      <c r="L43" s="208">
        <v>0</v>
      </c>
      <c r="M43" s="208">
        <v>0</v>
      </c>
      <c r="N43" s="208">
        <v>0</v>
      </c>
      <c r="O43" s="208">
        <v>0</v>
      </c>
      <c r="P43" s="208">
        <v>0</v>
      </c>
      <c r="Q43" s="208">
        <v>0</v>
      </c>
      <c r="R43" s="208">
        <v>0</v>
      </c>
      <c r="S43" s="208">
        <v>0</v>
      </c>
      <c r="T43" s="208">
        <v>0</v>
      </c>
      <c r="U43" s="208">
        <v>0</v>
      </c>
      <c r="V43" s="208">
        <v>0</v>
      </c>
      <c r="W43" s="208">
        <v>0</v>
      </c>
      <c r="X43" s="208">
        <v>5000000</v>
      </c>
      <c r="Y43" s="208">
        <v>4000000</v>
      </c>
      <c r="Z43" s="208">
        <v>0</v>
      </c>
      <c r="AA43" s="208">
        <v>0</v>
      </c>
      <c r="AB43" s="208">
        <v>3000000</v>
      </c>
      <c r="AC43" s="208">
        <v>0</v>
      </c>
      <c r="AD43" s="208">
        <v>0</v>
      </c>
      <c r="AE43" s="208">
        <v>0</v>
      </c>
      <c r="AF43" s="208">
        <v>10500000</v>
      </c>
      <c r="AG43" s="208">
        <v>8500000</v>
      </c>
      <c r="AH43" s="208">
        <v>6500000</v>
      </c>
      <c r="AI43" s="208">
        <v>11190000</v>
      </c>
      <c r="AJ43" s="208">
        <v>20790000</v>
      </c>
      <c r="AK43" s="208">
        <v>9200000</v>
      </c>
      <c r="AL43" s="208">
        <v>0</v>
      </c>
      <c r="AM43" s="208">
        <v>9000000</v>
      </c>
      <c r="AN43" s="208">
        <v>12000000</v>
      </c>
      <c r="AO43" s="208">
        <v>6500000</v>
      </c>
      <c r="AP43" s="208">
        <v>50000</v>
      </c>
      <c r="AQ43" s="208">
        <v>2050000</v>
      </c>
      <c r="AR43" s="208">
        <v>8050000</v>
      </c>
      <c r="AS43" s="208">
        <v>5900000</v>
      </c>
      <c r="AT43" s="208">
        <v>0</v>
      </c>
      <c r="AU43" s="208">
        <v>0</v>
      </c>
      <c r="AV43" s="208">
        <v>1000000</v>
      </c>
      <c r="AW43" s="208">
        <v>0</v>
      </c>
      <c r="AX43" s="208">
        <v>0</v>
      </c>
      <c r="AY43" s="208">
        <v>0</v>
      </c>
      <c r="AZ43" s="208">
        <v>3900000</v>
      </c>
      <c r="BA43" s="208">
        <v>4900000</v>
      </c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ht="16.5" customHeight="1" x14ac:dyDescent="0.25">
      <c r="A44" s="208" t="s">
        <v>1281</v>
      </c>
      <c r="B44" s="208">
        <v>4155578</v>
      </c>
      <c r="C44" s="208">
        <v>4754706</v>
      </c>
      <c r="D44" s="208">
        <v>4738731</v>
      </c>
      <c r="E44" s="208">
        <v>4263084</v>
      </c>
      <c r="F44" s="208">
        <v>3825637</v>
      </c>
      <c r="G44" s="208">
        <v>4179439</v>
      </c>
      <c r="H44" s="208">
        <v>3410849</v>
      </c>
      <c r="I44" s="208">
        <v>2968878.34</v>
      </c>
      <c r="J44" s="208">
        <v>3575458</v>
      </c>
      <c r="K44" s="208">
        <v>2814826</v>
      </c>
      <c r="L44" s="208">
        <v>3067672</v>
      </c>
      <c r="M44" s="208">
        <v>3404530.83</v>
      </c>
      <c r="N44" s="208">
        <v>2605465</v>
      </c>
      <c r="O44" s="208">
        <v>2834585</v>
      </c>
      <c r="P44" s="208">
        <v>8495119</v>
      </c>
      <c r="Q44" s="208">
        <v>9579079.8499999996</v>
      </c>
      <c r="R44" s="208">
        <v>8955337</v>
      </c>
      <c r="S44" s="208">
        <v>10340113</v>
      </c>
      <c r="T44" s="208">
        <v>12173472</v>
      </c>
      <c r="U44" s="208">
        <v>14785111.6</v>
      </c>
      <c r="V44" s="208">
        <v>12240073</v>
      </c>
      <c r="W44" s="208">
        <v>14163263</v>
      </c>
      <c r="X44" s="208">
        <v>17263745</v>
      </c>
      <c r="Y44" s="208">
        <v>21254377.890000001</v>
      </c>
      <c r="Z44" s="208">
        <v>19333192</v>
      </c>
      <c r="AA44" s="208">
        <v>20945581</v>
      </c>
      <c r="AB44" s="208">
        <v>20250175</v>
      </c>
      <c r="AC44" s="208">
        <v>23092055.329999998</v>
      </c>
      <c r="AD44" s="208">
        <v>23025265</v>
      </c>
      <c r="AE44" s="208">
        <v>22606055</v>
      </c>
      <c r="AF44" s="208">
        <v>22621310</v>
      </c>
      <c r="AG44" s="208">
        <v>27750537.989999998</v>
      </c>
      <c r="AH44" s="208">
        <v>32423242</v>
      </c>
      <c r="AI44" s="208">
        <v>31585075</v>
      </c>
      <c r="AJ44" s="208">
        <v>29951420</v>
      </c>
      <c r="AK44" s="208">
        <v>34292055.240000002</v>
      </c>
      <c r="AL44" s="208">
        <v>31687659</v>
      </c>
      <c r="AM44" s="208">
        <v>30801025</v>
      </c>
      <c r="AN44" s="208">
        <v>28276413</v>
      </c>
      <c r="AO44" s="208">
        <v>32140894.34</v>
      </c>
      <c r="AP44" s="208">
        <v>33569736</v>
      </c>
      <c r="AQ44" s="208">
        <v>31058578</v>
      </c>
      <c r="AR44" s="208">
        <v>33281146</v>
      </c>
      <c r="AS44" s="208">
        <v>37679694.759999998</v>
      </c>
      <c r="AT44" s="208">
        <v>39381828</v>
      </c>
      <c r="AU44" s="208">
        <v>38210690</v>
      </c>
      <c r="AV44" s="208">
        <v>40387093</v>
      </c>
      <c r="AW44" s="208">
        <v>41376819.75</v>
      </c>
      <c r="AX44" s="208">
        <v>39057171</v>
      </c>
      <c r="AY44" s="208">
        <v>39242574</v>
      </c>
      <c r="AZ44" s="208">
        <v>40719931</v>
      </c>
      <c r="BA44" s="208">
        <v>40570674.700000003</v>
      </c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1:71" ht="16.5" customHeight="1" x14ac:dyDescent="0.25">
      <c r="A45" s="208" t="s">
        <v>1247</v>
      </c>
      <c r="B45" s="208">
        <v>4155578</v>
      </c>
      <c r="C45" s="208">
        <v>4754706</v>
      </c>
      <c r="D45" s="208">
        <v>4738731</v>
      </c>
      <c r="E45" s="208">
        <v>4263084</v>
      </c>
      <c r="F45" s="208">
        <v>3825637</v>
      </c>
      <c r="G45" s="208">
        <v>3990364</v>
      </c>
      <c r="H45" s="208">
        <v>0</v>
      </c>
      <c r="I45" s="208">
        <v>0</v>
      </c>
      <c r="J45" s="208">
        <v>0</v>
      </c>
      <c r="K45" s="208">
        <v>0</v>
      </c>
      <c r="L45" s="208">
        <v>0</v>
      </c>
      <c r="M45" s="208">
        <v>0</v>
      </c>
      <c r="N45" s="208">
        <v>0</v>
      </c>
      <c r="O45" s="208">
        <v>0</v>
      </c>
      <c r="P45" s="208">
        <v>0</v>
      </c>
      <c r="Q45" s="208">
        <v>0</v>
      </c>
      <c r="R45" s="208">
        <v>0</v>
      </c>
      <c r="S45" s="208">
        <v>0</v>
      </c>
      <c r="T45" s="208">
        <v>0</v>
      </c>
      <c r="U45" s="208">
        <v>0</v>
      </c>
      <c r="V45" s="208">
        <v>0</v>
      </c>
      <c r="W45" s="208">
        <v>7128274</v>
      </c>
      <c r="X45" s="208">
        <v>0</v>
      </c>
      <c r="Y45" s="208">
        <v>0</v>
      </c>
      <c r="Z45" s="208">
        <v>0</v>
      </c>
      <c r="AA45" s="208">
        <v>0</v>
      </c>
      <c r="AB45" s="208">
        <v>0</v>
      </c>
      <c r="AC45" s="208">
        <v>0</v>
      </c>
      <c r="AD45" s="208">
        <v>0</v>
      </c>
      <c r="AE45" s="208">
        <v>0</v>
      </c>
      <c r="AF45" s="208">
        <v>0</v>
      </c>
      <c r="AG45" s="208">
        <v>0</v>
      </c>
      <c r="AH45" s="208">
        <v>0</v>
      </c>
      <c r="AI45" s="208">
        <v>0</v>
      </c>
      <c r="AJ45" s="208">
        <v>0</v>
      </c>
      <c r="AK45" s="208">
        <v>0</v>
      </c>
      <c r="AL45" s="208">
        <v>0</v>
      </c>
      <c r="AM45" s="208">
        <v>0</v>
      </c>
      <c r="AN45" s="208">
        <v>0</v>
      </c>
      <c r="AO45" s="208">
        <v>0</v>
      </c>
      <c r="AP45" s="208">
        <v>0</v>
      </c>
      <c r="AQ45" s="208">
        <v>0</v>
      </c>
      <c r="AR45" s="208">
        <v>0</v>
      </c>
      <c r="AS45" s="208">
        <v>0</v>
      </c>
      <c r="AT45" s="208">
        <v>0</v>
      </c>
      <c r="AU45" s="208">
        <v>0</v>
      </c>
      <c r="AV45" s="208">
        <v>0</v>
      </c>
      <c r="AW45" s="208">
        <v>0</v>
      </c>
      <c r="AX45" s="208">
        <v>39057171</v>
      </c>
      <c r="AY45" s="208">
        <v>39242574</v>
      </c>
      <c r="AZ45" s="208">
        <v>0</v>
      </c>
      <c r="BA45" s="208">
        <v>0</v>
      </c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1:71" ht="16.5" customHeight="1" x14ac:dyDescent="0.25">
      <c r="A46" s="208" t="s">
        <v>1248</v>
      </c>
      <c r="B46" s="208">
        <v>0</v>
      </c>
      <c r="C46" s="208">
        <v>0</v>
      </c>
      <c r="D46" s="208">
        <v>0</v>
      </c>
      <c r="E46" s="208">
        <v>0</v>
      </c>
      <c r="F46" s="208">
        <v>0</v>
      </c>
      <c r="G46" s="208">
        <v>189075</v>
      </c>
      <c r="H46" s="208">
        <v>136102</v>
      </c>
      <c r="I46" s="208">
        <v>240103.87</v>
      </c>
      <c r="J46" s="208">
        <v>127672</v>
      </c>
      <c r="K46" s="208">
        <v>200308</v>
      </c>
      <c r="L46" s="208">
        <v>202038</v>
      </c>
      <c r="M46" s="208">
        <v>244946.23</v>
      </c>
      <c r="N46" s="208">
        <v>0</v>
      </c>
      <c r="O46" s="208">
        <v>51917</v>
      </c>
      <c r="P46" s="208">
        <v>0</v>
      </c>
      <c r="Q46" s="208">
        <v>0</v>
      </c>
      <c r="R46" s="208">
        <v>0</v>
      </c>
      <c r="S46" s="208">
        <v>0</v>
      </c>
      <c r="T46" s="208">
        <v>0</v>
      </c>
      <c r="U46" s="208">
        <v>0</v>
      </c>
      <c r="V46" s="208">
        <v>0</v>
      </c>
      <c r="W46" s="208">
        <v>0</v>
      </c>
      <c r="X46" s="208">
        <v>0</v>
      </c>
      <c r="Y46" s="208">
        <v>0</v>
      </c>
      <c r="Z46" s="208">
        <v>0</v>
      </c>
      <c r="AA46" s="208">
        <v>0</v>
      </c>
      <c r="AB46" s="208">
        <v>0</v>
      </c>
      <c r="AC46" s="208">
        <v>0</v>
      </c>
      <c r="AD46" s="208">
        <v>0</v>
      </c>
      <c r="AE46" s="208">
        <v>0</v>
      </c>
      <c r="AF46" s="208">
        <v>0</v>
      </c>
      <c r="AG46" s="208">
        <v>0</v>
      </c>
      <c r="AH46" s="208">
        <v>0</v>
      </c>
      <c r="AI46" s="208">
        <v>0</v>
      </c>
      <c r="AJ46" s="208">
        <v>0</v>
      </c>
      <c r="AK46" s="208">
        <v>0</v>
      </c>
      <c r="AL46" s="208">
        <v>0</v>
      </c>
      <c r="AM46" s="208">
        <v>0</v>
      </c>
      <c r="AN46" s="208">
        <v>0</v>
      </c>
      <c r="AO46" s="208">
        <v>0</v>
      </c>
      <c r="AP46" s="208">
        <v>0</v>
      </c>
      <c r="AQ46" s="208">
        <v>0</v>
      </c>
      <c r="AR46" s="208">
        <v>0</v>
      </c>
      <c r="AS46" s="208">
        <v>0</v>
      </c>
      <c r="AT46" s="208">
        <v>0</v>
      </c>
      <c r="AU46" s="208">
        <v>0</v>
      </c>
      <c r="AV46" s="208">
        <v>0</v>
      </c>
      <c r="AW46" s="208">
        <v>0</v>
      </c>
      <c r="AX46" s="208">
        <v>0</v>
      </c>
      <c r="AY46" s="208">
        <v>0</v>
      </c>
      <c r="AZ46" s="208">
        <v>0</v>
      </c>
      <c r="BA46" s="208">
        <v>0</v>
      </c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ht="16.5" customHeight="1" x14ac:dyDescent="0.25">
      <c r="A47" s="208" t="s">
        <v>1282</v>
      </c>
      <c r="B47" s="208">
        <v>0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3274747</v>
      </c>
      <c r="I47" s="208">
        <v>2728774.47</v>
      </c>
      <c r="J47" s="208">
        <v>3447786</v>
      </c>
      <c r="K47" s="208">
        <v>2614518</v>
      </c>
      <c r="L47" s="208">
        <v>2865634</v>
      </c>
      <c r="M47" s="208">
        <v>3159584.6</v>
      </c>
      <c r="N47" s="208">
        <v>2605465</v>
      </c>
      <c r="O47" s="208">
        <v>2782668</v>
      </c>
      <c r="P47" s="208">
        <v>8495119</v>
      </c>
      <c r="Q47" s="208">
        <v>9579079.8499999996</v>
      </c>
      <c r="R47" s="208">
        <v>8955337</v>
      </c>
      <c r="S47" s="208">
        <v>10340113</v>
      </c>
      <c r="T47" s="208">
        <v>12173472</v>
      </c>
      <c r="U47" s="208">
        <v>14785111.6</v>
      </c>
      <c r="V47" s="208">
        <v>12240073</v>
      </c>
      <c r="W47" s="208">
        <v>7034989</v>
      </c>
      <c r="X47" s="208">
        <v>17263745</v>
      </c>
      <c r="Y47" s="208">
        <v>21254377.890000001</v>
      </c>
      <c r="Z47" s="208">
        <v>19333192</v>
      </c>
      <c r="AA47" s="208">
        <v>20945581</v>
      </c>
      <c r="AB47" s="208">
        <v>20250175</v>
      </c>
      <c r="AC47" s="208">
        <v>23092055.329999998</v>
      </c>
      <c r="AD47" s="208">
        <v>23025265</v>
      </c>
      <c r="AE47" s="208">
        <v>22606055</v>
      </c>
      <c r="AF47" s="208">
        <v>22621310</v>
      </c>
      <c r="AG47" s="208">
        <v>27750537.989999998</v>
      </c>
      <c r="AH47" s="208">
        <v>32423242</v>
      </c>
      <c r="AI47" s="208">
        <v>31585075</v>
      </c>
      <c r="AJ47" s="208">
        <v>29951420</v>
      </c>
      <c r="AK47" s="208">
        <v>34292055.240000002</v>
      </c>
      <c r="AL47" s="208">
        <v>31687659</v>
      </c>
      <c r="AM47" s="208">
        <v>30801025</v>
      </c>
      <c r="AN47" s="208">
        <v>28276413</v>
      </c>
      <c r="AO47" s="208">
        <v>32140894.34</v>
      </c>
      <c r="AP47" s="208">
        <v>33569736</v>
      </c>
      <c r="AQ47" s="208">
        <v>31058578</v>
      </c>
      <c r="AR47" s="208">
        <v>33281146</v>
      </c>
      <c r="AS47" s="208">
        <v>37679694.759999998</v>
      </c>
      <c r="AT47" s="208">
        <v>39381828</v>
      </c>
      <c r="AU47" s="208">
        <v>38210690</v>
      </c>
      <c r="AV47" s="208">
        <v>40387093</v>
      </c>
      <c r="AW47" s="208">
        <v>41376819.75</v>
      </c>
      <c r="AX47" s="208">
        <v>0</v>
      </c>
      <c r="AY47" s="208">
        <v>0</v>
      </c>
      <c r="AZ47" s="208">
        <v>40719931</v>
      </c>
      <c r="BA47" s="208">
        <v>40570674.700000003</v>
      </c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ht="16.5" customHeight="1" x14ac:dyDescent="0.25">
      <c r="A48" s="208" t="s">
        <v>1283</v>
      </c>
      <c r="B48" s="208">
        <v>0</v>
      </c>
      <c r="C48" s="208">
        <v>0</v>
      </c>
      <c r="D48" s="208">
        <v>0</v>
      </c>
      <c r="E48" s="208">
        <v>0</v>
      </c>
      <c r="F48" s="208">
        <v>0</v>
      </c>
      <c r="G48" s="208">
        <v>5166147</v>
      </c>
      <c r="H48" s="208">
        <v>6240329</v>
      </c>
      <c r="I48" s="208">
        <v>3069881.36</v>
      </c>
      <c r="J48" s="208">
        <v>4279600</v>
      </c>
      <c r="K48" s="208">
        <v>6128575</v>
      </c>
      <c r="L48" s="208">
        <v>7397231</v>
      </c>
      <c r="M48" s="208">
        <v>3327856.06</v>
      </c>
      <c r="N48" s="208">
        <v>5509754</v>
      </c>
      <c r="O48" s="208">
        <v>7375162</v>
      </c>
      <c r="P48" s="208">
        <v>9071588</v>
      </c>
      <c r="Q48" s="208">
        <v>4592603.93</v>
      </c>
      <c r="R48" s="208">
        <v>6590859</v>
      </c>
      <c r="S48" s="208">
        <v>9233740</v>
      </c>
      <c r="T48" s="208">
        <v>11147236</v>
      </c>
      <c r="U48" s="208">
        <v>4854693.28</v>
      </c>
      <c r="V48" s="208">
        <v>0</v>
      </c>
      <c r="W48" s="208">
        <v>9519835</v>
      </c>
      <c r="X48" s="208">
        <v>11035985</v>
      </c>
      <c r="Y48" s="208">
        <v>3534750.01</v>
      </c>
      <c r="Z48" s="208">
        <v>0</v>
      </c>
      <c r="AA48" s="208">
        <v>5518278</v>
      </c>
      <c r="AB48" s="208">
        <v>5852961</v>
      </c>
      <c r="AC48" s="208">
        <v>5130156.87</v>
      </c>
      <c r="AD48" s="208">
        <v>6245422</v>
      </c>
      <c r="AE48" s="208">
        <v>6316237</v>
      </c>
      <c r="AF48" s="208">
        <v>10368715</v>
      </c>
      <c r="AG48" s="208">
        <v>5364084.95</v>
      </c>
      <c r="AH48" s="208">
        <v>5364006</v>
      </c>
      <c r="AI48" s="208">
        <v>0</v>
      </c>
      <c r="AJ48" s="208">
        <v>5359450</v>
      </c>
      <c r="AK48" s="208">
        <v>5360786.67</v>
      </c>
      <c r="AL48" s="208">
        <v>5361350</v>
      </c>
      <c r="AM48" s="208">
        <v>5361820</v>
      </c>
      <c r="AN48" s="208">
        <v>5361819</v>
      </c>
      <c r="AO48" s="208">
        <v>5361818.6100000003</v>
      </c>
      <c r="AP48" s="208">
        <v>0</v>
      </c>
      <c r="AQ48" s="208">
        <v>5361819</v>
      </c>
      <c r="AR48" s="208">
        <v>5361819</v>
      </c>
      <c r="AS48" s="208">
        <v>0</v>
      </c>
      <c r="AT48" s="208">
        <v>5361756</v>
      </c>
      <c r="AU48" s="208">
        <v>5248417</v>
      </c>
      <c r="AV48" s="208">
        <v>5248417</v>
      </c>
      <c r="AW48" s="208">
        <v>5248416.6900000004</v>
      </c>
      <c r="AX48" s="208">
        <v>0</v>
      </c>
      <c r="AY48" s="208">
        <v>0</v>
      </c>
      <c r="AZ48" s="208">
        <v>5248417</v>
      </c>
      <c r="BA48" s="208">
        <v>5248416.6900000004</v>
      </c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</row>
    <row r="49" spans="1:71" ht="16.5" customHeight="1" x14ac:dyDescent="0.25">
      <c r="A49" s="208" t="s">
        <v>1284</v>
      </c>
      <c r="B49" s="208">
        <v>354800</v>
      </c>
      <c r="C49" s="208">
        <v>330110</v>
      </c>
      <c r="D49" s="208">
        <v>311564</v>
      </c>
      <c r="E49" s="208">
        <v>486336</v>
      </c>
      <c r="F49" s="208">
        <v>204349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08">
        <v>0</v>
      </c>
      <c r="O49" s="208">
        <v>0</v>
      </c>
      <c r="P49" s="208">
        <v>0</v>
      </c>
      <c r="Q49" s="208">
        <v>0</v>
      </c>
      <c r="R49" s="208">
        <v>0</v>
      </c>
      <c r="S49" s="208">
        <v>0</v>
      </c>
      <c r="T49" s="208">
        <v>0</v>
      </c>
      <c r="U49" s="208">
        <v>0</v>
      </c>
      <c r="V49" s="208">
        <v>0</v>
      </c>
      <c r="W49" s="208">
        <v>0</v>
      </c>
      <c r="X49" s="208">
        <v>0</v>
      </c>
      <c r="Y49" s="208">
        <v>0</v>
      </c>
      <c r="Z49" s="208">
        <v>0</v>
      </c>
      <c r="AA49" s="208">
        <v>0</v>
      </c>
      <c r="AB49" s="208">
        <v>0</v>
      </c>
      <c r="AC49" s="208">
        <v>0</v>
      </c>
      <c r="AD49" s="208">
        <v>0</v>
      </c>
      <c r="AE49" s="208">
        <v>0</v>
      </c>
      <c r="AF49" s="208">
        <v>0</v>
      </c>
      <c r="AG49" s="208">
        <v>0</v>
      </c>
      <c r="AH49" s="208">
        <v>0</v>
      </c>
      <c r="AI49" s="208">
        <v>0</v>
      </c>
      <c r="AJ49" s="208">
        <v>1000000</v>
      </c>
      <c r="AK49" s="208">
        <v>0</v>
      </c>
      <c r="AL49" s="208">
        <v>0</v>
      </c>
      <c r="AM49" s="208">
        <v>0</v>
      </c>
      <c r="AN49" s="208">
        <v>2000000</v>
      </c>
      <c r="AO49" s="208">
        <v>0</v>
      </c>
      <c r="AP49" s="208">
        <v>0</v>
      </c>
      <c r="AQ49" s="208">
        <v>500000</v>
      </c>
      <c r="AR49" s="208">
        <v>2000000</v>
      </c>
      <c r="AS49" s="208">
        <v>0</v>
      </c>
      <c r="AT49" s="208">
        <v>0</v>
      </c>
      <c r="AU49" s="208">
        <v>0</v>
      </c>
      <c r="AV49" s="208">
        <v>1000000</v>
      </c>
      <c r="AW49" s="208">
        <v>0</v>
      </c>
      <c r="AX49" s="208">
        <v>0</v>
      </c>
      <c r="AY49" s="208">
        <v>0</v>
      </c>
      <c r="AZ49" s="208">
        <v>0</v>
      </c>
      <c r="BA49" s="208">
        <v>0</v>
      </c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</row>
    <row r="50" spans="1:71" ht="16.5" customHeight="1" x14ac:dyDescent="0.25">
      <c r="A50" s="208" t="s">
        <v>1248</v>
      </c>
      <c r="B50" s="208">
        <v>354800</v>
      </c>
      <c r="C50" s="208">
        <v>330110</v>
      </c>
      <c r="D50" s="208">
        <v>311564</v>
      </c>
      <c r="E50" s="208">
        <v>486336</v>
      </c>
      <c r="F50" s="208">
        <v>204349</v>
      </c>
      <c r="G50" s="208">
        <v>0</v>
      </c>
      <c r="H50" s="208">
        <v>0</v>
      </c>
      <c r="I50" s="208">
        <v>0</v>
      </c>
      <c r="J50" s="208">
        <v>0</v>
      </c>
      <c r="K50" s="208">
        <v>0</v>
      </c>
      <c r="L50" s="208">
        <v>0</v>
      </c>
      <c r="M50" s="208">
        <v>0</v>
      </c>
      <c r="N50" s="208">
        <v>0</v>
      </c>
      <c r="O50" s="208">
        <v>0</v>
      </c>
      <c r="P50" s="208">
        <v>0</v>
      </c>
      <c r="Q50" s="208">
        <v>0</v>
      </c>
      <c r="R50" s="208">
        <v>0</v>
      </c>
      <c r="S50" s="208">
        <v>0</v>
      </c>
      <c r="T50" s="208">
        <v>0</v>
      </c>
      <c r="U50" s="208">
        <v>0</v>
      </c>
      <c r="V50" s="208">
        <v>0</v>
      </c>
      <c r="W50" s="208">
        <v>0</v>
      </c>
      <c r="X50" s="208">
        <v>0</v>
      </c>
      <c r="Y50" s="208">
        <v>0</v>
      </c>
      <c r="Z50" s="208">
        <v>0</v>
      </c>
      <c r="AA50" s="208">
        <v>0</v>
      </c>
      <c r="AB50" s="208">
        <v>0</v>
      </c>
      <c r="AC50" s="208">
        <v>0</v>
      </c>
      <c r="AD50" s="208">
        <v>0</v>
      </c>
      <c r="AE50" s="208">
        <v>0</v>
      </c>
      <c r="AF50" s="208">
        <v>0</v>
      </c>
      <c r="AG50" s="208">
        <v>0</v>
      </c>
      <c r="AH50" s="208">
        <v>0</v>
      </c>
      <c r="AI50" s="208">
        <v>0</v>
      </c>
      <c r="AJ50" s="208">
        <v>1000000</v>
      </c>
      <c r="AK50" s="208">
        <v>0</v>
      </c>
      <c r="AL50" s="208">
        <v>0</v>
      </c>
      <c r="AM50" s="208">
        <v>0</v>
      </c>
      <c r="AN50" s="208">
        <v>2000000</v>
      </c>
      <c r="AO50" s="208">
        <v>0</v>
      </c>
      <c r="AP50" s="208">
        <v>0</v>
      </c>
      <c r="AQ50" s="208">
        <v>500000</v>
      </c>
      <c r="AR50" s="208">
        <v>2000000</v>
      </c>
      <c r="AS50" s="208">
        <v>0</v>
      </c>
      <c r="AT50" s="208">
        <v>0</v>
      </c>
      <c r="AU50" s="208">
        <v>0</v>
      </c>
      <c r="AV50" s="208">
        <v>1000000</v>
      </c>
      <c r="AW50" s="208">
        <v>0</v>
      </c>
      <c r="AX50" s="208">
        <v>0</v>
      </c>
      <c r="AY50" s="208">
        <v>0</v>
      </c>
      <c r="AZ50" s="208">
        <v>0</v>
      </c>
      <c r="BA50" s="208">
        <v>0</v>
      </c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</row>
    <row r="51" spans="1:71" ht="16.5" customHeight="1" x14ac:dyDescent="0.25">
      <c r="A51" s="208" t="s">
        <v>1285</v>
      </c>
      <c r="B51" s="208">
        <v>0</v>
      </c>
      <c r="C51" s="208">
        <v>4020540</v>
      </c>
      <c r="D51" s="208">
        <v>6906813</v>
      </c>
      <c r="E51" s="208">
        <v>7037683</v>
      </c>
      <c r="F51" s="208">
        <v>3889173</v>
      </c>
      <c r="G51" s="208">
        <v>3923078</v>
      </c>
      <c r="H51" s="208">
        <v>479004</v>
      </c>
      <c r="I51" s="208">
        <v>476439.9</v>
      </c>
      <c r="J51" s="208">
        <v>462367</v>
      </c>
      <c r="K51" s="208">
        <v>463214</v>
      </c>
      <c r="L51" s="208">
        <v>4425685</v>
      </c>
      <c r="M51" s="208">
        <v>15861522.960000001</v>
      </c>
      <c r="N51" s="208">
        <v>15735569</v>
      </c>
      <c r="O51" s="208">
        <v>16243482</v>
      </c>
      <c r="P51" s="208">
        <v>18021117</v>
      </c>
      <c r="Q51" s="208">
        <v>5469182.9500000002</v>
      </c>
      <c r="R51" s="208">
        <v>5458268</v>
      </c>
      <c r="S51" s="208">
        <v>9473542</v>
      </c>
      <c r="T51" s="208">
        <v>8463638</v>
      </c>
      <c r="U51" s="208">
        <v>8461950.1099999994</v>
      </c>
      <c r="V51" s="208">
        <v>10943746</v>
      </c>
      <c r="W51" s="208">
        <v>6970169</v>
      </c>
      <c r="X51" s="208">
        <v>2975455</v>
      </c>
      <c r="Y51" s="208">
        <v>8959658.7599999998</v>
      </c>
      <c r="Z51" s="208">
        <v>6428315</v>
      </c>
      <c r="AA51" s="208">
        <v>6430536</v>
      </c>
      <c r="AB51" s="208">
        <v>6424363</v>
      </c>
      <c r="AC51" s="208">
        <v>6227880.6200000001</v>
      </c>
      <c r="AD51" s="208">
        <v>6877381</v>
      </c>
      <c r="AE51" s="208">
        <v>6997961</v>
      </c>
      <c r="AF51" s="208">
        <v>4375328</v>
      </c>
      <c r="AG51" s="208">
        <v>4355626.8600000003</v>
      </c>
      <c r="AH51" s="208">
        <v>4267810</v>
      </c>
      <c r="AI51" s="208">
        <v>4648995</v>
      </c>
      <c r="AJ51" s="208">
        <v>4597328</v>
      </c>
      <c r="AK51" s="208">
        <v>12501861.65</v>
      </c>
      <c r="AL51" s="208">
        <v>14692170</v>
      </c>
      <c r="AM51" s="208">
        <v>14301366</v>
      </c>
      <c r="AN51" s="208">
        <v>17524969</v>
      </c>
      <c r="AO51" s="208">
        <v>17064479.760000002</v>
      </c>
      <c r="AP51" s="208">
        <v>14408092</v>
      </c>
      <c r="AQ51" s="208">
        <v>22034960</v>
      </c>
      <c r="AR51" s="208">
        <v>23421749</v>
      </c>
      <c r="AS51" s="208">
        <v>15175352.060000001</v>
      </c>
      <c r="AT51" s="208">
        <v>15201785</v>
      </c>
      <c r="AU51" s="208">
        <v>15548751</v>
      </c>
      <c r="AV51" s="208">
        <v>35857453</v>
      </c>
      <c r="AW51" s="208">
        <v>49361923.93</v>
      </c>
      <c r="AX51" s="208">
        <v>60565763</v>
      </c>
      <c r="AY51" s="208">
        <v>59380373</v>
      </c>
      <c r="AZ51" s="208">
        <v>45728647</v>
      </c>
      <c r="BA51" s="208">
        <v>34599207.079999998</v>
      </c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</row>
    <row r="52" spans="1:71" ht="16.5" customHeight="1" x14ac:dyDescent="0.25">
      <c r="A52" s="208" t="s">
        <v>1286</v>
      </c>
      <c r="B52" s="208">
        <v>0</v>
      </c>
      <c r="C52" s="208">
        <v>0</v>
      </c>
      <c r="D52" s="208">
        <v>0</v>
      </c>
      <c r="E52" s="208">
        <v>0</v>
      </c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08">
        <v>0</v>
      </c>
      <c r="L52" s="208">
        <v>3991307</v>
      </c>
      <c r="M52" s="208">
        <v>3991691.66</v>
      </c>
      <c r="N52" s="208">
        <v>0</v>
      </c>
      <c r="O52" s="208">
        <v>0</v>
      </c>
      <c r="P52" s="208">
        <v>0</v>
      </c>
      <c r="Q52" s="208">
        <v>0</v>
      </c>
      <c r="R52" s="208">
        <v>0</v>
      </c>
      <c r="S52" s="208">
        <v>0</v>
      </c>
      <c r="T52" s="208">
        <v>0</v>
      </c>
      <c r="U52" s="208">
        <v>0</v>
      </c>
      <c r="V52" s="208">
        <v>0</v>
      </c>
      <c r="W52" s="208">
        <v>0</v>
      </c>
      <c r="X52" s="208">
        <v>0</v>
      </c>
      <c r="Y52" s="208">
        <v>0</v>
      </c>
      <c r="Z52" s="208">
        <v>0</v>
      </c>
      <c r="AA52" s="208">
        <v>0</v>
      </c>
      <c r="AB52" s="208">
        <v>0</v>
      </c>
      <c r="AC52" s="208">
        <v>0</v>
      </c>
      <c r="AD52" s="208">
        <v>0</v>
      </c>
      <c r="AE52" s="208">
        <v>0</v>
      </c>
      <c r="AF52" s="208">
        <v>0</v>
      </c>
      <c r="AG52" s="208">
        <v>0</v>
      </c>
      <c r="AH52" s="208">
        <v>0</v>
      </c>
      <c r="AI52" s="208">
        <v>0</v>
      </c>
      <c r="AJ52" s="208">
        <v>0</v>
      </c>
      <c r="AK52" s="208">
        <v>0</v>
      </c>
      <c r="AL52" s="208">
        <v>0</v>
      </c>
      <c r="AM52" s="208">
        <v>0</v>
      </c>
      <c r="AN52" s="208">
        <v>0</v>
      </c>
      <c r="AO52" s="208">
        <v>0</v>
      </c>
      <c r="AP52" s="208">
        <v>0</v>
      </c>
      <c r="AQ52" s="208">
        <v>0</v>
      </c>
      <c r="AR52" s="208">
        <v>0</v>
      </c>
      <c r="AS52" s="208">
        <v>0</v>
      </c>
      <c r="AT52" s="208">
        <v>0</v>
      </c>
      <c r="AU52" s="208">
        <v>0</v>
      </c>
      <c r="AV52" s="208">
        <v>0</v>
      </c>
      <c r="AW52" s="208">
        <v>0</v>
      </c>
      <c r="AX52" s="208">
        <v>0</v>
      </c>
      <c r="AY52" s="208">
        <v>0</v>
      </c>
      <c r="AZ52" s="208">
        <v>0</v>
      </c>
      <c r="BA52" s="208">
        <v>0</v>
      </c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</row>
    <row r="53" spans="1:71" ht="16.5" customHeight="1" x14ac:dyDescent="0.25">
      <c r="A53" s="208" t="s">
        <v>1287</v>
      </c>
      <c r="B53" s="208">
        <v>0</v>
      </c>
      <c r="C53" s="208">
        <v>4020540</v>
      </c>
      <c r="D53" s="208">
        <v>6906813</v>
      </c>
      <c r="E53" s="208">
        <v>7037683</v>
      </c>
      <c r="F53" s="208">
        <v>3889173</v>
      </c>
      <c r="G53" s="208">
        <v>3923078</v>
      </c>
      <c r="H53" s="208">
        <v>479004</v>
      </c>
      <c r="I53" s="208">
        <v>476439.9</v>
      </c>
      <c r="J53" s="208">
        <v>462367</v>
      </c>
      <c r="K53" s="208">
        <v>463214</v>
      </c>
      <c r="L53" s="208">
        <v>434378</v>
      </c>
      <c r="M53" s="208">
        <v>11869831.300000001</v>
      </c>
      <c r="N53" s="208">
        <v>15735569</v>
      </c>
      <c r="O53" s="208">
        <v>16243482</v>
      </c>
      <c r="P53" s="208">
        <v>18021117</v>
      </c>
      <c r="Q53" s="208">
        <v>5469182.9500000002</v>
      </c>
      <c r="R53" s="208">
        <v>5458268</v>
      </c>
      <c r="S53" s="208">
        <v>9473542</v>
      </c>
      <c r="T53" s="208">
        <v>8463638</v>
      </c>
      <c r="U53" s="208">
        <v>8461950.1099999994</v>
      </c>
      <c r="V53" s="208">
        <v>10943746</v>
      </c>
      <c r="W53" s="208">
        <v>6970169</v>
      </c>
      <c r="X53" s="208">
        <v>2975455</v>
      </c>
      <c r="Y53" s="208">
        <v>8959658.7599999998</v>
      </c>
      <c r="Z53" s="208">
        <v>6428315</v>
      </c>
      <c r="AA53" s="208">
        <v>6430536</v>
      </c>
      <c r="AB53" s="208">
        <v>6424363</v>
      </c>
      <c r="AC53" s="208">
        <v>6227880.6200000001</v>
      </c>
      <c r="AD53" s="208">
        <v>6877381</v>
      </c>
      <c r="AE53" s="208">
        <v>6997961</v>
      </c>
      <c r="AF53" s="208">
        <v>4375328</v>
      </c>
      <c r="AG53" s="208">
        <v>4355626.8600000003</v>
      </c>
      <c r="AH53" s="208">
        <v>4267810</v>
      </c>
      <c r="AI53" s="208">
        <v>4648995</v>
      </c>
      <c r="AJ53" s="208">
        <v>4597328</v>
      </c>
      <c r="AK53" s="208">
        <v>12501861.65</v>
      </c>
      <c r="AL53" s="208">
        <v>14692170</v>
      </c>
      <c r="AM53" s="208">
        <v>14301366</v>
      </c>
      <c r="AN53" s="208">
        <v>17524969</v>
      </c>
      <c r="AO53" s="208">
        <v>17064479.760000002</v>
      </c>
      <c r="AP53" s="208">
        <v>14408092</v>
      </c>
      <c r="AQ53" s="208">
        <v>22034960</v>
      </c>
      <c r="AR53" s="208">
        <v>23421749</v>
      </c>
      <c r="AS53" s="208">
        <v>15175352.060000001</v>
      </c>
      <c r="AT53" s="208">
        <v>15201785</v>
      </c>
      <c r="AU53" s="208">
        <v>15548751</v>
      </c>
      <c r="AV53" s="208">
        <v>35857453</v>
      </c>
      <c r="AW53" s="208">
        <v>49361923.93</v>
      </c>
      <c r="AX53" s="208">
        <v>60565763</v>
      </c>
      <c r="AY53" s="208">
        <v>59380373</v>
      </c>
      <c r="AZ53" s="208">
        <v>45728647</v>
      </c>
      <c r="BA53" s="208">
        <v>34599207.079999998</v>
      </c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</row>
    <row r="54" spans="1:71" ht="16.5" customHeight="1" x14ac:dyDescent="0.25">
      <c r="A54" s="208" t="s">
        <v>1288</v>
      </c>
      <c r="B54" s="208">
        <v>0</v>
      </c>
      <c r="C54" s="208">
        <v>0</v>
      </c>
      <c r="D54" s="208">
        <v>0</v>
      </c>
      <c r="E54" s="208">
        <v>0</v>
      </c>
      <c r="F54" s="208">
        <v>0</v>
      </c>
      <c r="G54" s="208">
        <v>0</v>
      </c>
      <c r="H54" s="208">
        <v>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11648829</v>
      </c>
      <c r="O54" s="208">
        <v>0</v>
      </c>
      <c r="P54" s="208">
        <v>0</v>
      </c>
      <c r="Q54" s="208">
        <v>0</v>
      </c>
      <c r="R54" s="208">
        <v>12661590</v>
      </c>
      <c r="S54" s="208">
        <v>0</v>
      </c>
      <c r="T54" s="208">
        <v>0</v>
      </c>
      <c r="U54" s="208">
        <v>0</v>
      </c>
      <c r="V54" s="208">
        <v>14863345</v>
      </c>
      <c r="W54" s="208">
        <v>0</v>
      </c>
      <c r="X54" s="208">
        <v>0</v>
      </c>
      <c r="Y54" s="208">
        <v>0</v>
      </c>
      <c r="Z54" s="208">
        <v>17094907</v>
      </c>
      <c r="AA54" s="208">
        <v>0</v>
      </c>
      <c r="AB54" s="208">
        <v>0</v>
      </c>
      <c r="AC54" s="208">
        <v>0</v>
      </c>
      <c r="AD54" s="208">
        <v>17717715</v>
      </c>
      <c r="AE54" s="208">
        <v>0</v>
      </c>
      <c r="AF54" s="208">
        <v>0</v>
      </c>
      <c r="AG54" s="208">
        <v>0</v>
      </c>
      <c r="AH54" s="208">
        <v>19294953</v>
      </c>
      <c r="AI54" s="208">
        <v>5362061</v>
      </c>
      <c r="AJ54" s="208">
        <v>0</v>
      </c>
      <c r="AK54" s="208">
        <v>0</v>
      </c>
      <c r="AL54" s="208">
        <v>12754579</v>
      </c>
      <c r="AM54" s="208">
        <v>0</v>
      </c>
      <c r="AN54" s="208">
        <v>0</v>
      </c>
      <c r="AO54" s="208">
        <v>0</v>
      </c>
      <c r="AP54" s="208">
        <v>15975770</v>
      </c>
      <c r="AQ54" s="208">
        <v>0</v>
      </c>
      <c r="AR54" s="208">
        <v>38127</v>
      </c>
      <c r="AS54" s="208">
        <v>5361818.6100000003</v>
      </c>
      <c r="AT54" s="208">
        <v>9895557</v>
      </c>
      <c r="AU54" s="208">
        <v>263476</v>
      </c>
      <c r="AV54" s="208">
        <v>155922</v>
      </c>
      <c r="AW54" s="208">
        <v>140659.10999999999</v>
      </c>
      <c r="AX54" s="208">
        <v>10584948</v>
      </c>
      <c r="AY54" s="208">
        <v>0</v>
      </c>
      <c r="AZ54" s="208">
        <v>117229</v>
      </c>
      <c r="BA54" s="208">
        <v>297201.7</v>
      </c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</row>
    <row r="55" spans="1:71" ht="16.5" customHeight="1" x14ac:dyDescent="0.25">
      <c r="A55" s="208" t="s">
        <v>1289</v>
      </c>
      <c r="B55" s="208">
        <v>0</v>
      </c>
      <c r="C55" s="208">
        <v>0</v>
      </c>
      <c r="D55" s="208">
        <v>0</v>
      </c>
      <c r="E55" s="208">
        <v>0</v>
      </c>
      <c r="F55" s="208">
        <v>0</v>
      </c>
      <c r="G55" s="208">
        <v>0</v>
      </c>
      <c r="H55" s="208">
        <v>0</v>
      </c>
      <c r="I55" s="208">
        <v>0</v>
      </c>
      <c r="J55" s="208">
        <v>0</v>
      </c>
      <c r="K55" s="208">
        <v>0</v>
      </c>
      <c r="L55" s="208">
        <v>0</v>
      </c>
      <c r="M55" s="208">
        <v>0</v>
      </c>
      <c r="N55" s="208">
        <v>11648829</v>
      </c>
      <c r="O55" s="208">
        <v>0</v>
      </c>
      <c r="P55" s="208">
        <v>0</v>
      </c>
      <c r="Q55" s="208">
        <v>0</v>
      </c>
      <c r="R55" s="208">
        <v>12661590</v>
      </c>
      <c r="S55" s="208">
        <v>0</v>
      </c>
      <c r="T55" s="208">
        <v>0</v>
      </c>
      <c r="U55" s="208">
        <v>0</v>
      </c>
      <c r="V55" s="208">
        <v>14863345</v>
      </c>
      <c r="W55" s="208">
        <v>0</v>
      </c>
      <c r="X55" s="208">
        <v>0</v>
      </c>
      <c r="Y55" s="208">
        <v>0</v>
      </c>
      <c r="Z55" s="208">
        <v>17094907</v>
      </c>
      <c r="AA55" s="208">
        <v>0</v>
      </c>
      <c r="AB55" s="208">
        <v>0</v>
      </c>
      <c r="AC55" s="208">
        <v>0</v>
      </c>
      <c r="AD55" s="208">
        <v>17717715</v>
      </c>
      <c r="AE55" s="208">
        <v>0</v>
      </c>
      <c r="AF55" s="208">
        <v>0</v>
      </c>
      <c r="AG55" s="208">
        <v>0</v>
      </c>
      <c r="AH55" s="208">
        <v>19294953</v>
      </c>
      <c r="AI55" s="208">
        <v>5362061</v>
      </c>
      <c r="AJ55" s="208">
        <v>0</v>
      </c>
      <c r="AK55" s="208">
        <v>0</v>
      </c>
      <c r="AL55" s="208">
        <v>12754579</v>
      </c>
      <c r="AM55" s="208">
        <v>0</v>
      </c>
      <c r="AN55" s="208">
        <v>0</v>
      </c>
      <c r="AO55" s="208">
        <v>0</v>
      </c>
      <c r="AP55" s="208">
        <v>15975770</v>
      </c>
      <c r="AQ55" s="208">
        <v>0</v>
      </c>
      <c r="AR55" s="208">
        <v>38127</v>
      </c>
      <c r="AS55" s="208">
        <v>5361818.6100000003</v>
      </c>
      <c r="AT55" s="208">
        <v>9895557</v>
      </c>
      <c r="AU55" s="208">
        <v>263476</v>
      </c>
      <c r="AV55" s="208">
        <v>155922</v>
      </c>
      <c r="AW55" s="208">
        <v>140659.10999999999</v>
      </c>
      <c r="AX55" s="208">
        <v>10584948</v>
      </c>
      <c r="AY55" s="208">
        <v>0</v>
      </c>
      <c r="AZ55" s="208">
        <v>117229</v>
      </c>
      <c r="BA55" s="208">
        <v>297201.7</v>
      </c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</row>
    <row r="56" spans="1:71" ht="16.5" customHeight="1" x14ac:dyDescent="0.25">
      <c r="A56" s="208" t="s">
        <v>1290</v>
      </c>
      <c r="B56" s="208">
        <v>4314395</v>
      </c>
      <c r="C56" s="208">
        <v>4347591</v>
      </c>
      <c r="D56" s="208">
        <v>4120698</v>
      </c>
      <c r="E56" s="208">
        <v>4391528</v>
      </c>
      <c r="F56" s="208">
        <v>3916317</v>
      </c>
      <c r="G56" s="208">
        <v>3927512</v>
      </c>
      <c r="H56" s="208">
        <v>3585054</v>
      </c>
      <c r="I56" s="208">
        <v>3504697.63</v>
      </c>
      <c r="J56" s="208">
        <v>3506462</v>
      </c>
      <c r="K56" s="208">
        <v>3490296</v>
      </c>
      <c r="L56" s="208">
        <v>3482443</v>
      </c>
      <c r="M56" s="208">
        <v>3897071.92</v>
      </c>
      <c r="N56" s="208">
        <v>3891928</v>
      </c>
      <c r="O56" s="208">
        <v>4033747</v>
      </c>
      <c r="P56" s="208">
        <v>4170304</v>
      </c>
      <c r="Q56" s="208">
        <v>5038010.91</v>
      </c>
      <c r="R56" s="208">
        <v>4370527</v>
      </c>
      <c r="S56" s="208">
        <v>4175628</v>
      </c>
      <c r="T56" s="208">
        <v>4124724</v>
      </c>
      <c r="U56" s="208">
        <v>4495379.51</v>
      </c>
      <c r="V56" s="208">
        <v>4128244</v>
      </c>
      <c r="W56" s="208">
        <v>4310412</v>
      </c>
      <c r="X56" s="208">
        <v>4354224</v>
      </c>
      <c r="Y56" s="208">
        <v>4585592.33</v>
      </c>
      <c r="Z56" s="208">
        <v>5058839</v>
      </c>
      <c r="AA56" s="208">
        <v>5203691</v>
      </c>
      <c r="AB56" s="208">
        <v>5109557</v>
      </c>
      <c r="AC56" s="208">
        <v>5892503.3099999996</v>
      </c>
      <c r="AD56" s="208">
        <v>5867958</v>
      </c>
      <c r="AE56" s="208">
        <v>6045442</v>
      </c>
      <c r="AF56" s="208">
        <v>6125534</v>
      </c>
      <c r="AG56" s="208">
        <v>6779043.2000000002</v>
      </c>
      <c r="AH56" s="208">
        <v>6814454</v>
      </c>
      <c r="AI56" s="208">
        <v>6302425</v>
      </c>
      <c r="AJ56" s="208">
        <v>5707131</v>
      </c>
      <c r="AK56" s="208">
        <v>6171225.6100000003</v>
      </c>
      <c r="AL56" s="208">
        <v>6124305</v>
      </c>
      <c r="AM56" s="208">
        <v>6254763</v>
      </c>
      <c r="AN56" s="208">
        <v>6054442</v>
      </c>
      <c r="AO56" s="208">
        <v>6052315.7699999996</v>
      </c>
      <c r="AP56" s="208">
        <v>5816049</v>
      </c>
      <c r="AQ56" s="208">
        <v>5735279</v>
      </c>
      <c r="AR56" s="208">
        <v>5696893</v>
      </c>
      <c r="AS56" s="208">
        <v>6184073.1100000003</v>
      </c>
      <c r="AT56" s="208">
        <v>6031180</v>
      </c>
      <c r="AU56" s="208">
        <v>5935765</v>
      </c>
      <c r="AV56" s="208">
        <v>5990744</v>
      </c>
      <c r="AW56" s="208">
        <v>6178114.5300000003</v>
      </c>
      <c r="AX56" s="208">
        <v>6144578</v>
      </c>
      <c r="AY56" s="208">
        <v>6118881</v>
      </c>
      <c r="AZ56" s="208">
        <v>6009827</v>
      </c>
      <c r="BA56" s="208">
        <v>6258374.4699999997</v>
      </c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</row>
    <row r="57" spans="1:71" ht="16.5" customHeight="1" x14ac:dyDescent="0.25">
      <c r="A57" s="208" t="s">
        <v>1291</v>
      </c>
      <c r="B57" s="208">
        <v>0</v>
      </c>
      <c r="C57" s="208">
        <v>0</v>
      </c>
      <c r="D57" s="208">
        <v>0</v>
      </c>
      <c r="E57" s="208">
        <v>0</v>
      </c>
      <c r="F57" s="208">
        <v>0</v>
      </c>
      <c r="G57" s="208">
        <v>2966246</v>
      </c>
      <c r="H57" s="208">
        <v>2888027</v>
      </c>
      <c r="I57" s="208">
        <v>2850722.99</v>
      </c>
      <c r="J57" s="208">
        <v>2753160</v>
      </c>
      <c r="K57" s="208">
        <v>2883672</v>
      </c>
      <c r="L57" s="208">
        <v>2360271</v>
      </c>
      <c r="M57" s="208">
        <v>2375891.5699999998</v>
      </c>
      <c r="N57" s="208">
        <v>2321250</v>
      </c>
      <c r="O57" s="208">
        <v>2371435</v>
      </c>
      <c r="P57" s="208">
        <v>2414783</v>
      </c>
      <c r="Q57" s="208">
        <v>2363614.6800000002</v>
      </c>
      <c r="R57" s="208">
        <v>2277961</v>
      </c>
      <c r="S57" s="208">
        <v>2322280</v>
      </c>
      <c r="T57" s="208">
        <v>1808928</v>
      </c>
      <c r="U57" s="208">
        <v>1699344.99</v>
      </c>
      <c r="V57" s="208">
        <v>1494620</v>
      </c>
      <c r="W57" s="208">
        <v>1454473</v>
      </c>
      <c r="X57" s="208">
        <v>1504782</v>
      </c>
      <c r="Y57" s="208">
        <v>1599664.6</v>
      </c>
      <c r="Z57" s="208">
        <v>1947561</v>
      </c>
      <c r="AA57" s="208">
        <v>2054048</v>
      </c>
      <c r="AB57" s="208">
        <v>2011280</v>
      </c>
      <c r="AC57" s="208">
        <v>2183175.4</v>
      </c>
      <c r="AD57" s="208">
        <v>2355080</v>
      </c>
      <c r="AE57" s="208">
        <v>2173707</v>
      </c>
      <c r="AF57" s="208">
        <v>0</v>
      </c>
      <c r="AG57" s="208">
        <v>2331763.14</v>
      </c>
      <c r="AH57" s="208">
        <v>2762407</v>
      </c>
      <c r="AI57" s="208">
        <v>2794741</v>
      </c>
      <c r="AJ57" s="208">
        <v>3019612</v>
      </c>
      <c r="AK57" s="208">
        <v>3208042.63</v>
      </c>
      <c r="AL57" s="208">
        <v>3356245</v>
      </c>
      <c r="AM57" s="208">
        <v>3529154</v>
      </c>
      <c r="AN57" s="208">
        <v>3559348</v>
      </c>
      <c r="AO57" s="208">
        <v>3409682.24</v>
      </c>
      <c r="AP57" s="208">
        <v>3409185</v>
      </c>
      <c r="AQ57" s="208">
        <v>3382230</v>
      </c>
      <c r="AR57" s="208">
        <v>3568550</v>
      </c>
      <c r="AS57" s="208">
        <v>3963530.92</v>
      </c>
      <c r="AT57" s="208">
        <v>4033853</v>
      </c>
      <c r="AU57" s="208">
        <v>3952551</v>
      </c>
      <c r="AV57" s="208">
        <v>4052983</v>
      </c>
      <c r="AW57" s="208">
        <v>4189025.48</v>
      </c>
      <c r="AX57" s="208">
        <v>4299350</v>
      </c>
      <c r="AY57" s="208">
        <v>4387174</v>
      </c>
      <c r="AZ57" s="208">
        <v>4191702</v>
      </c>
      <c r="BA57" s="208">
        <v>4348673.57</v>
      </c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</row>
    <row r="58" spans="1:71" ht="16.5" customHeight="1" x14ac:dyDescent="0.25">
      <c r="A58" s="208" t="s">
        <v>1292</v>
      </c>
      <c r="B58" s="208">
        <v>4314395</v>
      </c>
      <c r="C58" s="208">
        <v>4347591</v>
      </c>
      <c r="D58" s="208">
        <v>4120698</v>
      </c>
      <c r="E58" s="208">
        <v>4391528</v>
      </c>
      <c r="F58" s="208">
        <v>3916317</v>
      </c>
      <c r="G58" s="208">
        <v>961266</v>
      </c>
      <c r="H58" s="208">
        <v>697027</v>
      </c>
      <c r="I58" s="208">
        <v>653974.64</v>
      </c>
      <c r="J58" s="208">
        <v>753302</v>
      </c>
      <c r="K58" s="208">
        <v>606624</v>
      </c>
      <c r="L58" s="208">
        <v>1122172</v>
      </c>
      <c r="M58" s="208">
        <v>1521180.34</v>
      </c>
      <c r="N58" s="208">
        <v>1570678</v>
      </c>
      <c r="O58" s="208">
        <v>1662312</v>
      </c>
      <c r="P58" s="208">
        <v>1755521</v>
      </c>
      <c r="Q58" s="208">
        <v>2674396.23</v>
      </c>
      <c r="R58" s="208">
        <v>2092566</v>
      </c>
      <c r="S58" s="208">
        <v>1853348</v>
      </c>
      <c r="T58" s="208">
        <v>2315796</v>
      </c>
      <c r="U58" s="208">
        <v>2796034.52</v>
      </c>
      <c r="V58" s="208">
        <v>2633624</v>
      </c>
      <c r="W58" s="208">
        <v>2855939</v>
      </c>
      <c r="X58" s="208">
        <v>2849442</v>
      </c>
      <c r="Y58" s="208">
        <v>2985927.73</v>
      </c>
      <c r="Z58" s="208">
        <v>3111278</v>
      </c>
      <c r="AA58" s="208">
        <v>3149643</v>
      </c>
      <c r="AB58" s="208">
        <v>3098277</v>
      </c>
      <c r="AC58" s="208">
        <v>3709327.91</v>
      </c>
      <c r="AD58" s="208">
        <v>3512878</v>
      </c>
      <c r="AE58" s="208">
        <v>3871735</v>
      </c>
      <c r="AF58" s="208">
        <v>6125534</v>
      </c>
      <c r="AG58" s="208">
        <v>4447280.0599999996</v>
      </c>
      <c r="AH58" s="208">
        <v>4052047</v>
      </c>
      <c r="AI58" s="208">
        <v>3507684</v>
      </c>
      <c r="AJ58" s="208">
        <v>2687519</v>
      </c>
      <c r="AK58" s="208">
        <v>2963182.98</v>
      </c>
      <c r="AL58" s="208">
        <v>2768060</v>
      </c>
      <c r="AM58" s="208">
        <v>2725609</v>
      </c>
      <c r="AN58" s="208">
        <v>2495094</v>
      </c>
      <c r="AO58" s="208">
        <v>2642633.5299999998</v>
      </c>
      <c r="AP58" s="208">
        <v>2406864</v>
      </c>
      <c r="AQ58" s="208">
        <v>2353049</v>
      </c>
      <c r="AR58" s="208">
        <v>2128343</v>
      </c>
      <c r="AS58" s="208">
        <v>2220542.19</v>
      </c>
      <c r="AT58" s="208">
        <v>1997327</v>
      </c>
      <c r="AU58" s="208">
        <v>1983214</v>
      </c>
      <c r="AV58" s="208">
        <v>1937761</v>
      </c>
      <c r="AW58" s="208">
        <v>1989089.05</v>
      </c>
      <c r="AX58" s="208">
        <v>1845228</v>
      </c>
      <c r="AY58" s="208">
        <v>1731707</v>
      </c>
      <c r="AZ58" s="208">
        <v>1818125</v>
      </c>
      <c r="BA58" s="208">
        <v>1909700.9</v>
      </c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</row>
    <row r="59" spans="1:71" ht="16.5" customHeight="1" x14ac:dyDescent="0.25">
      <c r="A59" s="208" t="s">
        <v>1293</v>
      </c>
      <c r="B59" s="208">
        <v>3991290</v>
      </c>
      <c r="C59" s="208">
        <v>0</v>
      </c>
      <c r="D59" s="208">
        <v>0</v>
      </c>
      <c r="E59" s="208">
        <v>0</v>
      </c>
      <c r="F59" s="208">
        <v>0</v>
      </c>
      <c r="G59" s="208">
        <v>0</v>
      </c>
      <c r="H59" s="208">
        <v>19281</v>
      </c>
      <c r="I59" s="208">
        <v>20999.9</v>
      </c>
      <c r="J59" s="208">
        <v>19268</v>
      </c>
      <c r="K59" s="208">
        <v>17617</v>
      </c>
      <c r="L59" s="208">
        <v>17765</v>
      </c>
      <c r="M59" s="208">
        <v>21146.19</v>
      </c>
      <c r="N59" s="208">
        <v>0</v>
      </c>
      <c r="O59" s="208">
        <v>0</v>
      </c>
      <c r="P59" s="208">
        <v>0</v>
      </c>
      <c r="Q59" s="208">
        <v>0</v>
      </c>
      <c r="R59" s="208">
        <v>0</v>
      </c>
      <c r="S59" s="208">
        <v>0</v>
      </c>
      <c r="T59" s="208">
        <v>0</v>
      </c>
      <c r="U59" s="208">
        <v>0</v>
      </c>
      <c r="V59" s="208">
        <v>0</v>
      </c>
      <c r="W59" s="208">
        <v>0</v>
      </c>
      <c r="X59" s="208">
        <v>0</v>
      </c>
      <c r="Y59" s="208">
        <v>0</v>
      </c>
      <c r="Z59" s="208">
        <v>0</v>
      </c>
      <c r="AA59" s="208">
        <v>0</v>
      </c>
      <c r="AB59" s="208">
        <v>0</v>
      </c>
      <c r="AC59" s="208">
        <v>0</v>
      </c>
      <c r="AD59" s="208">
        <v>0</v>
      </c>
      <c r="AE59" s="208">
        <v>0</v>
      </c>
      <c r="AF59" s="208">
        <v>0</v>
      </c>
      <c r="AG59" s="208">
        <v>0</v>
      </c>
      <c r="AH59" s="208">
        <v>0</v>
      </c>
      <c r="AI59" s="208">
        <v>0</v>
      </c>
      <c r="AJ59" s="208">
        <v>0</v>
      </c>
      <c r="AK59" s="208">
        <v>0</v>
      </c>
      <c r="AL59" s="208">
        <v>0</v>
      </c>
      <c r="AM59" s="208">
        <v>0</v>
      </c>
      <c r="AN59" s="208">
        <v>0</v>
      </c>
      <c r="AO59" s="208">
        <v>0</v>
      </c>
      <c r="AP59" s="208">
        <v>0</v>
      </c>
      <c r="AQ59" s="208">
        <v>0</v>
      </c>
      <c r="AR59" s="208">
        <v>0</v>
      </c>
      <c r="AS59" s="208">
        <v>0</v>
      </c>
      <c r="AT59" s="208">
        <v>0</v>
      </c>
      <c r="AU59" s="208">
        <v>0</v>
      </c>
      <c r="AV59" s="208">
        <v>0</v>
      </c>
      <c r="AW59" s="208">
        <v>0</v>
      </c>
      <c r="AX59" s="208">
        <v>0</v>
      </c>
      <c r="AY59" s="208">
        <v>0</v>
      </c>
      <c r="AZ59" s="208">
        <v>0</v>
      </c>
      <c r="BA59" s="208">
        <v>0</v>
      </c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</row>
    <row r="60" spans="1:71" ht="16.5" customHeight="1" x14ac:dyDescent="0.25">
      <c r="A60" s="208" t="s">
        <v>1294</v>
      </c>
      <c r="B60" s="208">
        <v>0</v>
      </c>
      <c r="C60" s="208">
        <v>0</v>
      </c>
      <c r="D60" s="208">
        <v>0</v>
      </c>
      <c r="E60" s="208">
        <v>0</v>
      </c>
      <c r="F60" s="208">
        <v>0</v>
      </c>
      <c r="G60" s="208">
        <v>0</v>
      </c>
      <c r="H60" s="208">
        <v>0</v>
      </c>
      <c r="I60" s="208">
        <v>0</v>
      </c>
      <c r="J60" s="208">
        <v>0</v>
      </c>
      <c r="K60" s="208">
        <v>0</v>
      </c>
      <c r="L60" s="208">
        <v>0</v>
      </c>
      <c r="M60" s="208">
        <v>0</v>
      </c>
      <c r="N60" s="208">
        <v>0</v>
      </c>
      <c r="O60" s="208">
        <v>0</v>
      </c>
      <c r="P60" s="208">
        <v>0</v>
      </c>
      <c r="Q60" s="208">
        <v>0</v>
      </c>
      <c r="R60" s="208">
        <v>0</v>
      </c>
      <c r="S60" s="208">
        <v>0</v>
      </c>
      <c r="T60" s="208">
        <v>0</v>
      </c>
      <c r="U60" s="208">
        <v>0</v>
      </c>
      <c r="V60" s="208">
        <v>0</v>
      </c>
      <c r="W60" s="208">
        <v>0</v>
      </c>
      <c r="X60" s="208">
        <v>0</v>
      </c>
      <c r="Y60" s="208">
        <v>0</v>
      </c>
      <c r="Z60" s="208">
        <v>0</v>
      </c>
      <c r="AA60" s="208">
        <v>0</v>
      </c>
      <c r="AB60" s="208">
        <v>0</v>
      </c>
      <c r="AC60" s="208">
        <v>0</v>
      </c>
      <c r="AD60" s="208">
        <v>0</v>
      </c>
      <c r="AE60" s="208">
        <v>0</v>
      </c>
      <c r="AF60" s="208">
        <v>0</v>
      </c>
      <c r="AG60" s="208">
        <v>0</v>
      </c>
      <c r="AH60" s="208">
        <v>0</v>
      </c>
      <c r="AI60" s="208">
        <v>0</v>
      </c>
      <c r="AJ60" s="208">
        <v>0</v>
      </c>
      <c r="AK60" s="208">
        <v>0</v>
      </c>
      <c r="AL60" s="208">
        <v>0</v>
      </c>
      <c r="AM60" s="208">
        <v>0</v>
      </c>
      <c r="AN60" s="208">
        <v>0</v>
      </c>
      <c r="AO60" s="208">
        <v>0</v>
      </c>
      <c r="AP60" s="208">
        <v>0</v>
      </c>
      <c r="AQ60" s="208">
        <v>0</v>
      </c>
      <c r="AR60" s="208">
        <v>0</v>
      </c>
      <c r="AS60" s="208">
        <v>0</v>
      </c>
      <c r="AT60" s="208">
        <v>0</v>
      </c>
      <c r="AU60" s="208">
        <v>0</v>
      </c>
      <c r="AV60" s="208">
        <v>0</v>
      </c>
      <c r="AW60" s="208">
        <v>0</v>
      </c>
      <c r="AX60" s="208">
        <v>5248417</v>
      </c>
      <c r="AY60" s="208">
        <v>5248417</v>
      </c>
      <c r="AZ60" s="208">
        <v>0</v>
      </c>
      <c r="BA60" s="208">
        <v>0</v>
      </c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</row>
    <row r="61" spans="1:71" ht="16.5" customHeight="1" x14ac:dyDescent="0.25">
      <c r="A61" s="208" t="s">
        <v>1295</v>
      </c>
      <c r="B61" s="208">
        <v>0</v>
      </c>
      <c r="C61" s="208">
        <v>0</v>
      </c>
      <c r="D61" s="208">
        <v>0</v>
      </c>
      <c r="E61" s="208">
        <v>0</v>
      </c>
      <c r="F61" s="208">
        <v>0</v>
      </c>
      <c r="G61" s="208">
        <v>2500924</v>
      </c>
      <c r="H61" s="208">
        <v>1231047</v>
      </c>
      <c r="I61" s="208">
        <v>2631354.19</v>
      </c>
      <c r="J61" s="208">
        <v>4266735</v>
      </c>
      <c r="K61" s="208">
        <v>3114867</v>
      </c>
      <c r="L61" s="208">
        <v>1843389</v>
      </c>
      <c r="M61" s="208">
        <v>4123932.55</v>
      </c>
      <c r="N61" s="208">
        <v>6389181</v>
      </c>
      <c r="O61" s="208">
        <v>4447484</v>
      </c>
      <c r="P61" s="208">
        <v>2564643</v>
      </c>
      <c r="Q61" s="208">
        <v>4897346.3499999996</v>
      </c>
      <c r="R61" s="208">
        <v>6819861</v>
      </c>
      <c r="S61" s="208">
        <v>3664623</v>
      </c>
      <c r="T61" s="208">
        <v>1542981</v>
      </c>
      <c r="U61" s="208">
        <v>3524842.8</v>
      </c>
      <c r="V61" s="208">
        <v>5265189</v>
      </c>
      <c r="W61" s="208">
        <v>3403751</v>
      </c>
      <c r="X61" s="208">
        <v>1413374</v>
      </c>
      <c r="Y61" s="208">
        <v>2816611.45</v>
      </c>
      <c r="Z61" s="208">
        <v>4137054</v>
      </c>
      <c r="AA61" s="208">
        <v>2746087</v>
      </c>
      <c r="AB61" s="208">
        <v>269332</v>
      </c>
      <c r="AC61" s="208">
        <v>2195545.8199999998</v>
      </c>
      <c r="AD61" s="208">
        <v>3898508</v>
      </c>
      <c r="AE61" s="208">
        <v>3762874</v>
      </c>
      <c r="AF61" s="208">
        <v>2398135</v>
      </c>
      <c r="AG61" s="208">
        <v>4761207.6399999997</v>
      </c>
      <c r="AH61" s="208">
        <v>6176352</v>
      </c>
      <c r="AI61" s="208">
        <v>3574076</v>
      </c>
      <c r="AJ61" s="208">
        <v>1329474</v>
      </c>
      <c r="AK61" s="208">
        <v>1756300.78</v>
      </c>
      <c r="AL61" s="208">
        <v>3064508</v>
      </c>
      <c r="AM61" s="208">
        <v>2606867</v>
      </c>
      <c r="AN61" s="208">
        <v>1140499</v>
      </c>
      <c r="AO61" s="208">
        <v>2456516.2999999998</v>
      </c>
      <c r="AP61" s="208">
        <v>3846223</v>
      </c>
      <c r="AQ61" s="208">
        <v>2508291</v>
      </c>
      <c r="AR61" s="208">
        <v>1105685</v>
      </c>
      <c r="AS61" s="208">
        <v>2412564.71</v>
      </c>
      <c r="AT61" s="208">
        <v>3457729</v>
      </c>
      <c r="AU61" s="208">
        <v>2333648</v>
      </c>
      <c r="AV61" s="208">
        <v>1556055</v>
      </c>
      <c r="AW61" s="208">
        <v>2892323.88</v>
      </c>
      <c r="AX61" s="208">
        <v>3786840</v>
      </c>
      <c r="AY61" s="208">
        <v>4885378</v>
      </c>
      <c r="AZ61" s="208">
        <v>1094087</v>
      </c>
      <c r="BA61" s="208">
        <v>1867303.49</v>
      </c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</row>
    <row r="62" spans="1:71" ht="16.5" customHeight="1" x14ac:dyDescent="0.25">
      <c r="A62" s="208" t="s">
        <v>1296</v>
      </c>
      <c r="B62" s="208">
        <v>16883827</v>
      </c>
      <c r="C62" s="208">
        <v>11868132</v>
      </c>
      <c r="D62" s="208">
        <v>11976811</v>
      </c>
      <c r="E62" s="208">
        <v>8681205</v>
      </c>
      <c r="F62" s="208">
        <v>10717567</v>
      </c>
      <c r="G62" s="208">
        <v>2753177</v>
      </c>
      <c r="H62" s="208">
        <v>3462208</v>
      </c>
      <c r="I62" s="208">
        <v>3910831.78</v>
      </c>
      <c r="J62" s="208">
        <v>3654253</v>
      </c>
      <c r="K62" s="208">
        <v>3884406</v>
      </c>
      <c r="L62" s="208">
        <v>4342622</v>
      </c>
      <c r="M62" s="208">
        <v>4853042.5199999996</v>
      </c>
      <c r="N62" s="208">
        <v>4543473</v>
      </c>
      <c r="O62" s="208">
        <v>4862615</v>
      </c>
      <c r="P62" s="208">
        <v>75519</v>
      </c>
      <c r="Q62" s="208">
        <v>158217.25</v>
      </c>
      <c r="R62" s="208">
        <v>127950</v>
      </c>
      <c r="S62" s="208">
        <v>160383</v>
      </c>
      <c r="T62" s="208">
        <v>141880</v>
      </c>
      <c r="U62" s="208">
        <v>165648.82999999999</v>
      </c>
      <c r="V62" s="208">
        <v>7685756</v>
      </c>
      <c r="W62" s="208">
        <v>168154</v>
      </c>
      <c r="X62" s="208">
        <v>201035</v>
      </c>
      <c r="Y62" s="208">
        <v>340245.31</v>
      </c>
      <c r="Z62" s="208">
        <v>4961075</v>
      </c>
      <c r="AA62" s="208">
        <v>806523</v>
      </c>
      <c r="AB62" s="208">
        <v>399941</v>
      </c>
      <c r="AC62" s="208">
        <v>367976.41</v>
      </c>
      <c r="AD62" s="208">
        <v>215439</v>
      </c>
      <c r="AE62" s="208">
        <v>29329</v>
      </c>
      <c r="AF62" s="208">
        <v>104309</v>
      </c>
      <c r="AG62" s="208">
        <v>22791.84</v>
      </c>
      <c r="AH62" s="208">
        <v>256778</v>
      </c>
      <c r="AI62" s="208">
        <v>233327</v>
      </c>
      <c r="AJ62" s="208">
        <v>44116</v>
      </c>
      <c r="AK62" s="208">
        <v>45798.27</v>
      </c>
      <c r="AL62" s="208">
        <v>15862</v>
      </c>
      <c r="AM62" s="208">
        <v>14395</v>
      </c>
      <c r="AN62" s="208">
        <v>21966</v>
      </c>
      <c r="AO62" s="208">
        <v>24750.9</v>
      </c>
      <c r="AP62" s="208">
        <v>349327</v>
      </c>
      <c r="AQ62" s="208">
        <v>45967</v>
      </c>
      <c r="AR62" s="208">
        <v>37931</v>
      </c>
      <c r="AS62" s="208">
        <v>50952.58</v>
      </c>
      <c r="AT62" s="208">
        <v>34685</v>
      </c>
      <c r="AU62" s="208">
        <v>48223</v>
      </c>
      <c r="AV62" s="208">
        <v>64356</v>
      </c>
      <c r="AW62" s="208">
        <v>57041.93</v>
      </c>
      <c r="AX62" s="208">
        <v>192908</v>
      </c>
      <c r="AY62" s="208">
        <v>261362</v>
      </c>
      <c r="AZ62" s="208">
        <v>70531</v>
      </c>
      <c r="BA62" s="208">
        <v>72246.11</v>
      </c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</row>
    <row r="63" spans="1:71" ht="16.5" customHeight="1" x14ac:dyDescent="0.25">
      <c r="A63" s="208" t="s">
        <v>1297</v>
      </c>
      <c r="B63" s="208">
        <v>29699890</v>
      </c>
      <c r="C63" s="208">
        <v>25321079</v>
      </c>
      <c r="D63" s="208">
        <v>28054617</v>
      </c>
      <c r="E63" s="208">
        <v>24859836</v>
      </c>
      <c r="F63" s="208">
        <v>22553043</v>
      </c>
      <c r="G63" s="208">
        <v>22450277</v>
      </c>
      <c r="H63" s="208">
        <v>18427772</v>
      </c>
      <c r="I63" s="208">
        <v>16583083.109999999</v>
      </c>
      <c r="J63" s="208">
        <v>19764143</v>
      </c>
      <c r="K63" s="208">
        <v>19913801</v>
      </c>
      <c r="L63" s="208">
        <v>24576807</v>
      </c>
      <c r="M63" s="208">
        <v>35489103.009999998</v>
      </c>
      <c r="N63" s="208">
        <v>50324199</v>
      </c>
      <c r="O63" s="208">
        <v>39797075</v>
      </c>
      <c r="P63" s="208">
        <v>42398290</v>
      </c>
      <c r="Q63" s="208">
        <v>29734441.239999998</v>
      </c>
      <c r="R63" s="208">
        <v>44984392</v>
      </c>
      <c r="S63" s="208">
        <v>37048029</v>
      </c>
      <c r="T63" s="208">
        <v>37593931</v>
      </c>
      <c r="U63" s="208">
        <v>36287626.130000003</v>
      </c>
      <c r="V63" s="208">
        <v>55126353</v>
      </c>
      <c r="W63" s="208">
        <v>38535584</v>
      </c>
      <c r="X63" s="208">
        <v>42243818</v>
      </c>
      <c r="Y63" s="208">
        <v>45491235.740000002</v>
      </c>
      <c r="Z63" s="208">
        <v>57013382</v>
      </c>
      <c r="AA63" s="208">
        <v>41650696</v>
      </c>
      <c r="AB63" s="208">
        <v>41306329</v>
      </c>
      <c r="AC63" s="208">
        <v>42906118.340000004</v>
      </c>
      <c r="AD63" s="208">
        <v>63847688</v>
      </c>
      <c r="AE63" s="208">
        <v>45757898</v>
      </c>
      <c r="AF63" s="208">
        <v>56493331</v>
      </c>
      <c r="AG63" s="208">
        <v>57533292.479999997</v>
      </c>
      <c r="AH63" s="208">
        <v>81097595</v>
      </c>
      <c r="AI63" s="208">
        <v>62895959</v>
      </c>
      <c r="AJ63" s="208">
        <v>68778919</v>
      </c>
      <c r="AK63" s="208">
        <v>69328028.219999999</v>
      </c>
      <c r="AL63" s="208">
        <v>73700433</v>
      </c>
      <c r="AM63" s="208">
        <v>68340236</v>
      </c>
      <c r="AN63" s="208">
        <v>72380108</v>
      </c>
      <c r="AO63" s="208">
        <v>69600775.680000007</v>
      </c>
      <c r="AP63" s="208">
        <v>74015197</v>
      </c>
      <c r="AQ63" s="208">
        <v>69294894</v>
      </c>
      <c r="AR63" s="208">
        <v>78993350</v>
      </c>
      <c r="AS63" s="208">
        <v>72764455.810000002</v>
      </c>
      <c r="AT63" s="208">
        <v>79364520</v>
      </c>
      <c r="AU63" s="208">
        <v>67588970</v>
      </c>
      <c r="AV63" s="208">
        <v>91260040</v>
      </c>
      <c r="AW63" s="208">
        <v>105255299.81999999</v>
      </c>
      <c r="AX63" s="208">
        <v>125580625</v>
      </c>
      <c r="AY63" s="208">
        <v>115136985</v>
      </c>
      <c r="AZ63" s="208">
        <v>102888669</v>
      </c>
      <c r="BA63" s="208">
        <v>93813424.230000004</v>
      </c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</row>
    <row r="64" spans="1:71" ht="16.5" customHeight="1" x14ac:dyDescent="0.25">
      <c r="A64" s="208" t="s">
        <v>1298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</row>
    <row r="65" spans="1:71" ht="16.5" customHeight="1" x14ac:dyDescent="0.25">
      <c r="A65" s="208" t="s">
        <v>1299</v>
      </c>
      <c r="B65" s="208">
        <v>0</v>
      </c>
      <c r="C65" s="208">
        <v>0</v>
      </c>
      <c r="D65" s="208">
        <v>0</v>
      </c>
      <c r="E65" s="208">
        <v>0</v>
      </c>
      <c r="F65" s="208">
        <v>0</v>
      </c>
      <c r="G65" s="208">
        <v>0</v>
      </c>
      <c r="H65" s="208">
        <v>0</v>
      </c>
      <c r="I65" s="208">
        <v>0</v>
      </c>
      <c r="J65" s="208">
        <v>0</v>
      </c>
      <c r="K65" s="208">
        <v>0</v>
      </c>
      <c r="L65" s="208">
        <v>0</v>
      </c>
      <c r="M65" s="208">
        <v>0</v>
      </c>
      <c r="N65" s="208">
        <v>0</v>
      </c>
      <c r="O65" s="208">
        <v>0</v>
      </c>
      <c r="P65" s="208">
        <v>0</v>
      </c>
      <c r="Q65" s="208">
        <v>0</v>
      </c>
      <c r="R65" s="208">
        <v>0</v>
      </c>
      <c r="S65" s="208">
        <v>0</v>
      </c>
      <c r="T65" s="208">
        <v>0</v>
      </c>
      <c r="U65" s="208">
        <v>7312500</v>
      </c>
      <c r="V65" s="208">
        <v>0</v>
      </c>
      <c r="W65" s="208">
        <v>207611</v>
      </c>
      <c r="X65" s="208">
        <v>0</v>
      </c>
      <c r="Y65" s="208">
        <v>3656250</v>
      </c>
      <c r="Z65" s="208">
        <v>0</v>
      </c>
      <c r="AA65" s="208">
        <v>0</v>
      </c>
      <c r="AB65" s="208">
        <v>0</v>
      </c>
      <c r="AC65" s="208">
        <v>0</v>
      </c>
      <c r="AD65" s="208">
        <v>0</v>
      </c>
      <c r="AE65" s="208">
        <v>0</v>
      </c>
      <c r="AF65" s="208">
        <v>0</v>
      </c>
      <c r="AG65" s="208">
        <v>0</v>
      </c>
      <c r="AH65" s="208">
        <v>0</v>
      </c>
      <c r="AI65" s="208">
        <v>0</v>
      </c>
      <c r="AJ65" s="208">
        <v>0</v>
      </c>
      <c r="AK65" s="208">
        <v>0</v>
      </c>
      <c r="AL65" s="208">
        <v>0</v>
      </c>
      <c r="AM65" s="208">
        <v>0</v>
      </c>
      <c r="AN65" s="208">
        <v>0</v>
      </c>
      <c r="AO65" s="208">
        <v>0</v>
      </c>
      <c r="AP65" s="208">
        <v>0</v>
      </c>
      <c r="AQ65" s="208">
        <v>0</v>
      </c>
      <c r="AR65" s="208">
        <v>0</v>
      </c>
      <c r="AS65" s="208">
        <v>0</v>
      </c>
      <c r="AT65" s="208">
        <v>0</v>
      </c>
      <c r="AU65" s="208">
        <v>0</v>
      </c>
      <c r="AV65" s="208">
        <v>0</v>
      </c>
      <c r="AW65" s="208">
        <v>0</v>
      </c>
      <c r="AX65" s="208">
        <v>0</v>
      </c>
      <c r="AY65" s="208">
        <v>0</v>
      </c>
      <c r="AZ65" s="208">
        <v>0</v>
      </c>
      <c r="BA65" s="208">
        <v>0</v>
      </c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</row>
    <row r="66" spans="1:71" ht="16.5" customHeight="1" x14ac:dyDescent="0.25">
      <c r="A66" s="208" t="s">
        <v>1247</v>
      </c>
      <c r="B66" s="208">
        <v>0</v>
      </c>
      <c r="C66" s="208">
        <v>0</v>
      </c>
      <c r="D66" s="208">
        <v>0</v>
      </c>
      <c r="E66" s="208">
        <v>0</v>
      </c>
      <c r="F66" s="208">
        <v>0</v>
      </c>
      <c r="G66" s="208">
        <v>0</v>
      </c>
      <c r="H66" s="208">
        <v>0</v>
      </c>
      <c r="I66" s="208">
        <v>0</v>
      </c>
      <c r="J66" s="208">
        <v>0</v>
      </c>
      <c r="K66" s="208">
        <v>0</v>
      </c>
      <c r="L66" s="208">
        <v>0</v>
      </c>
      <c r="M66" s="208">
        <v>0</v>
      </c>
      <c r="N66" s="208">
        <v>0</v>
      </c>
      <c r="O66" s="208">
        <v>0</v>
      </c>
      <c r="P66" s="208">
        <v>0</v>
      </c>
      <c r="Q66" s="208">
        <v>0</v>
      </c>
      <c r="R66" s="208">
        <v>0</v>
      </c>
      <c r="S66" s="208">
        <v>0</v>
      </c>
      <c r="T66" s="208">
        <v>0</v>
      </c>
      <c r="U66" s="208">
        <v>0</v>
      </c>
      <c r="V66" s="208">
        <v>0</v>
      </c>
      <c r="W66" s="208">
        <v>207611</v>
      </c>
      <c r="X66" s="208">
        <v>0</v>
      </c>
      <c r="Y66" s="208">
        <v>0</v>
      </c>
      <c r="Z66" s="208">
        <v>0</v>
      </c>
      <c r="AA66" s="208">
        <v>0</v>
      </c>
      <c r="AB66" s="208">
        <v>0</v>
      </c>
      <c r="AC66" s="208">
        <v>0</v>
      </c>
      <c r="AD66" s="208">
        <v>0</v>
      </c>
      <c r="AE66" s="208">
        <v>0</v>
      </c>
      <c r="AF66" s="208">
        <v>0</v>
      </c>
      <c r="AG66" s="208">
        <v>0</v>
      </c>
      <c r="AH66" s="208">
        <v>0</v>
      </c>
      <c r="AI66" s="208">
        <v>0</v>
      </c>
      <c r="AJ66" s="208">
        <v>0</v>
      </c>
      <c r="AK66" s="208">
        <v>0</v>
      </c>
      <c r="AL66" s="208">
        <v>0</v>
      </c>
      <c r="AM66" s="208">
        <v>0</v>
      </c>
      <c r="AN66" s="208">
        <v>0</v>
      </c>
      <c r="AO66" s="208">
        <v>0</v>
      </c>
      <c r="AP66" s="208">
        <v>0</v>
      </c>
      <c r="AQ66" s="208">
        <v>0</v>
      </c>
      <c r="AR66" s="208">
        <v>0</v>
      </c>
      <c r="AS66" s="208">
        <v>0</v>
      </c>
      <c r="AT66" s="208">
        <v>0</v>
      </c>
      <c r="AU66" s="208">
        <v>0</v>
      </c>
      <c r="AV66" s="208">
        <v>0</v>
      </c>
      <c r="AW66" s="208">
        <v>0</v>
      </c>
      <c r="AX66" s="208">
        <v>0</v>
      </c>
      <c r="AY66" s="208">
        <v>0</v>
      </c>
      <c r="AZ66" s="208">
        <v>0</v>
      </c>
      <c r="BA66" s="208">
        <v>0</v>
      </c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</row>
    <row r="67" spans="1:71" ht="16.5" customHeight="1" x14ac:dyDescent="0.25">
      <c r="A67" s="208" t="s">
        <v>1300</v>
      </c>
      <c r="B67" s="208">
        <v>0</v>
      </c>
      <c r="C67" s="208">
        <v>0</v>
      </c>
      <c r="D67" s="208">
        <v>0</v>
      </c>
      <c r="E67" s="208">
        <v>0</v>
      </c>
      <c r="F67" s="208">
        <v>0</v>
      </c>
      <c r="G67" s="208">
        <v>0</v>
      </c>
      <c r="H67" s="208">
        <v>0</v>
      </c>
      <c r="I67" s="208">
        <v>0</v>
      </c>
      <c r="J67" s="208">
        <v>0</v>
      </c>
      <c r="K67" s="208">
        <v>0</v>
      </c>
      <c r="L67" s="208">
        <v>0</v>
      </c>
      <c r="M67" s="208">
        <v>0</v>
      </c>
      <c r="N67" s="208">
        <v>0</v>
      </c>
      <c r="O67" s="208">
        <v>0</v>
      </c>
      <c r="P67" s="208">
        <v>0</v>
      </c>
      <c r="Q67" s="208">
        <v>0</v>
      </c>
      <c r="R67" s="208">
        <v>0</v>
      </c>
      <c r="S67" s="208">
        <v>0</v>
      </c>
      <c r="T67" s="208">
        <v>0</v>
      </c>
      <c r="U67" s="208">
        <v>7312500</v>
      </c>
      <c r="V67" s="208">
        <v>0</v>
      </c>
      <c r="W67" s="208">
        <v>0</v>
      </c>
      <c r="X67" s="208">
        <v>0</v>
      </c>
      <c r="Y67" s="208">
        <v>3656250</v>
      </c>
      <c r="Z67" s="208">
        <v>0</v>
      </c>
      <c r="AA67" s="208">
        <v>0</v>
      </c>
      <c r="AB67" s="208">
        <v>0</v>
      </c>
      <c r="AC67" s="208">
        <v>0</v>
      </c>
      <c r="AD67" s="208">
        <v>0</v>
      </c>
      <c r="AE67" s="208">
        <v>0</v>
      </c>
      <c r="AF67" s="208">
        <v>0</v>
      </c>
      <c r="AG67" s="208">
        <v>0</v>
      </c>
      <c r="AH67" s="208">
        <v>0</v>
      </c>
      <c r="AI67" s="208">
        <v>0</v>
      </c>
      <c r="AJ67" s="208">
        <v>0</v>
      </c>
      <c r="AK67" s="208">
        <v>0</v>
      </c>
      <c r="AL67" s="208">
        <v>0</v>
      </c>
      <c r="AM67" s="208">
        <v>0</v>
      </c>
      <c r="AN67" s="208">
        <v>0</v>
      </c>
      <c r="AO67" s="208">
        <v>0</v>
      </c>
      <c r="AP67" s="208">
        <v>0</v>
      </c>
      <c r="AQ67" s="208">
        <v>0</v>
      </c>
      <c r="AR67" s="208">
        <v>0</v>
      </c>
      <c r="AS67" s="208">
        <v>0</v>
      </c>
      <c r="AT67" s="208">
        <v>0</v>
      </c>
      <c r="AU67" s="208">
        <v>0</v>
      </c>
      <c r="AV67" s="208">
        <v>0</v>
      </c>
      <c r="AW67" s="208">
        <v>0</v>
      </c>
      <c r="AX67" s="208">
        <v>0</v>
      </c>
      <c r="AY67" s="208">
        <v>0</v>
      </c>
      <c r="AZ67" s="208">
        <v>0</v>
      </c>
      <c r="BA67" s="208">
        <v>0</v>
      </c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</row>
    <row r="68" spans="1:71" ht="16.5" customHeight="1" x14ac:dyDescent="0.25">
      <c r="A68" s="208" t="s">
        <v>1301</v>
      </c>
      <c r="B68" s="208">
        <v>0</v>
      </c>
      <c r="C68" s="208">
        <v>26260948</v>
      </c>
      <c r="D68" s="208">
        <v>26135018</v>
      </c>
      <c r="E68" s="208">
        <v>29774426</v>
      </c>
      <c r="F68" s="208">
        <v>37031553</v>
      </c>
      <c r="G68" s="208">
        <v>36741000</v>
      </c>
      <c r="H68" s="208">
        <v>37192178</v>
      </c>
      <c r="I68" s="208">
        <v>36580737.119999997</v>
      </c>
      <c r="J68" s="208">
        <v>35948687</v>
      </c>
      <c r="K68" s="208">
        <v>36320084</v>
      </c>
      <c r="L68" s="208">
        <v>31913700</v>
      </c>
      <c r="M68" s="208">
        <v>20422053.920000002</v>
      </c>
      <c r="N68" s="208">
        <v>20498739</v>
      </c>
      <c r="O68" s="208">
        <v>20351609</v>
      </c>
      <c r="P68" s="208">
        <v>15417719</v>
      </c>
      <c r="Q68" s="208">
        <v>16536660.68</v>
      </c>
      <c r="R68" s="208">
        <v>16378632</v>
      </c>
      <c r="S68" s="208">
        <v>13757703</v>
      </c>
      <c r="T68" s="208">
        <v>11387566</v>
      </c>
      <c r="U68" s="208">
        <v>11887812.970000001</v>
      </c>
      <c r="V68" s="208">
        <v>12648908</v>
      </c>
      <c r="W68" s="208">
        <v>13205810</v>
      </c>
      <c r="X68" s="208">
        <v>13329151</v>
      </c>
      <c r="Y68" s="208">
        <v>15354770.699999999</v>
      </c>
      <c r="Z68" s="208">
        <v>15232719</v>
      </c>
      <c r="AA68" s="208">
        <v>36581776</v>
      </c>
      <c r="AB68" s="208">
        <v>36570416</v>
      </c>
      <c r="AC68" s="208">
        <v>34478291.369999997</v>
      </c>
      <c r="AD68" s="208">
        <v>33696088</v>
      </c>
      <c r="AE68" s="208">
        <v>33765092</v>
      </c>
      <c r="AF68" s="208">
        <v>33625926</v>
      </c>
      <c r="AG68" s="208">
        <v>52576667.380000003</v>
      </c>
      <c r="AH68" s="208">
        <v>51726858</v>
      </c>
      <c r="AI68" s="208">
        <v>76048793</v>
      </c>
      <c r="AJ68" s="208">
        <v>80887282</v>
      </c>
      <c r="AK68" s="208">
        <v>87273400.140000001</v>
      </c>
      <c r="AL68" s="208">
        <v>90813720</v>
      </c>
      <c r="AM68" s="208">
        <v>90543063</v>
      </c>
      <c r="AN68" s="208">
        <v>91151037</v>
      </c>
      <c r="AO68" s="208">
        <v>100101849.68000001</v>
      </c>
      <c r="AP68" s="208">
        <v>160339518</v>
      </c>
      <c r="AQ68" s="208">
        <v>92408401</v>
      </c>
      <c r="AR68" s="208">
        <v>94005109</v>
      </c>
      <c r="AS68" s="208">
        <v>155545766.88</v>
      </c>
      <c r="AT68" s="208">
        <v>92020550</v>
      </c>
      <c r="AU68" s="208">
        <v>85895430</v>
      </c>
      <c r="AV68" s="208">
        <v>84487068</v>
      </c>
      <c r="AW68" s="208">
        <v>69171920.040000007</v>
      </c>
      <c r="AX68" s="208">
        <v>174744582</v>
      </c>
      <c r="AY68" s="208">
        <v>119427088</v>
      </c>
      <c r="AZ68" s="208">
        <v>126529626</v>
      </c>
      <c r="BA68" s="208">
        <v>127451682.01000001</v>
      </c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</row>
    <row r="69" spans="1:71" ht="16.5" customHeight="1" x14ac:dyDescent="0.25">
      <c r="A69" s="208" t="s">
        <v>1286</v>
      </c>
      <c r="B69" s="208">
        <v>0</v>
      </c>
      <c r="C69" s="208">
        <v>0</v>
      </c>
      <c r="D69" s="208">
        <v>0</v>
      </c>
      <c r="E69" s="208">
        <v>0</v>
      </c>
      <c r="F69" s="208">
        <v>0</v>
      </c>
      <c r="G69" s="208">
        <v>0</v>
      </c>
      <c r="H69" s="208">
        <v>19471781</v>
      </c>
      <c r="I69" s="208">
        <v>19474066.379999999</v>
      </c>
      <c r="J69" s="208">
        <v>19476042</v>
      </c>
      <c r="K69" s="208">
        <v>19478319</v>
      </c>
      <c r="L69" s="208">
        <v>15489044</v>
      </c>
      <c r="M69" s="208">
        <v>15490983.380000001</v>
      </c>
      <c r="N69" s="208">
        <v>0</v>
      </c>
      <c r="O69" s="208">
        <v>0</v>
      </c>
      <c r="P69" s="208">
        <v>0</v>
      </c>
      <c r="Q69" s="208">
        <v>0</v>
      </c>
      <c r="R69" s="208">
        <v>0</v>
      </c>
      <c r="S69" s="208">
        <v>0</v>
      </c>
      <c r="T69" s="208">
        <v>0</v>
      </c>
      <c r="U69" s="208">
        <v>0</v>
      </c>
      <c r="V69" s="208">
        <v>0</v>
      </c>
      <c r="W69" s="208">
        <v>0</v>
      </c>
      <c r="X69" s="208">
        <v>0</v>
      </c>
      <c r="Y69" s="208">
        <v>0</v>
      </c>
      <c r="Z69" s="208">
        <v>0</v>
      </c>
      <c r="AA69" s="208">
        <v>0</v>
      </c>
      <c r="AB69" s="208">
        <v>0</v>
      </c>
      <c r="AC69" s="208">
        <v>0</v>
      </c>
      <c r="AD69" s="208">
        <v>0</v>
      </c>
      <c r="AE69" s="208">
        <v>0</v>
      </c>
      <c r="AF69" s="208">
        <v>0</v>
      </c>
      <c r="AG69" s="208">
        <v>0</v>
      </c>
      <c r="AH69" s="208">
        <v>0</v>
      </c>
      <c r="AI69" s="208">
        <v>0</v>
      </c>
      <c r="AJ69" s="208">
        <v>0</v>
      </c>
      <c r="AK69" s="208">
        <v>0</v>
      </c>
      <c r="AL69" s="208">
        <v>0</v>
      </c>
      <c r="AM69" s="208">
        <v>0</v>
      </c>
      <c r="AN69" s="208">
        <v>0</v>
      </c>
      <c r="AO69" s="208">
        <v>0</v>
      </c>
      <c r="AP69" s="208">
        <v>0</v>
      </c>
      <c r="AQ69" s="208">
        <v>0</v>
      </c>
      <c r="AR69" s="208">
        <v>0</v>
      </c>
      <c r="AS69" s="208">
        <v>0</v>
      </c>
      <c r="AT69" s="208">
        <v>0</v>
      </c>
      <c r="AU69" s="208">
        <v>0</v>
      </c>
      <c r="AV69" s="208">
        <v>0</v>
      </c>
      <c r="AW69" s="208">
        <v>0</v>
      </c>
      <c r="AX69" s="208">
        <v>0</v>
      </c>
      <c r="AY69" s="208">
        <v>0</v>
      </c>
      <c r="AZ69" s="208">
        <v>0</v>
      </c>
      <c r="BA69" s="208">
        <v>0</v>
      </c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</row>
    <row r="70" spans="1:71" ht="16.5" customHeight="1" x14ac:dyDescent="0.25">
      <c r="A70" s="208" t="s">
        <v>1302</v>
      </c>
      <c r="B70" s="208">
        <v>0</v>
      </c>
      <c r="C70" s="208">
        <v>26260948</v>
      </c>
      <c r="D70" s="208">
        <v>26135018</v>
      </c>
      <c r="E70" s="208">
        <v>29774426</v>
      </c>
      <c r="F70" s="208">
        <v>37031553</v>
      </c>
      <c r="G70" s="208">
        <v>36741000</v>
      </c>
      <c r="H70" s="208">
        <v>17720397</v>
      </c>
      <c r="I70" s="208">
        <v>17106670.739999998</v>
      </c>
      <c r="J70" s="208">
        <v>16472645</v>
      </c>
      <c r="K70" s="208">
        <v>16841765</v>
      </c>
      <c r="L70" s="208">
        <v>16424656</v>
      </c>
      <c r="M70" s="208">
        <v>4931070.53</v>
      </c>
      <c r="N70" s="208">
        <v>20498739</v>
      </c>
      <c r="O70" s="208">
        <v>20351609</v>
      </c>
      <c r="P70" s="208">
        <v>15417719</v>
      </c>
      <c r="Q70" s="208">
        <v>16536660.68</v>
      </c>
      <c r="R70" s="208">
        <v>16378632</v>
      </c>
      <c r="S70" s="208">
        <v>13757703</v>
      </c>
      <c r="T70" s="208">
        <v>11387566</v>
      </c>
      <c r="U70" s="208">
        <v>11887812.970000001</v>
      </c>
      <c r="V70" s="208">
        <v>12648908</v>
      </c>
      <c r="W70" s="208">
        <v>13205810</v>
      </c>
      <c r="X70" s="208">
        <v>13329151</v>
      </c>
      <c r="Y70" s="208">
        <v>15354770.699999999</v>
      </c>
      <c r="Z70" s="208">
        <v>15232719</v>
      </c>
      <c r="AA70" s="208">
        <v>36581776</v>
      </c>
      <c r="AB70" s="208">
        <v>36570416</v>
      </c>
      <c r="AC70" s="208">
        <v>34478291.369999997</v>
      </c>
      <c r="AD70" s="208">
        <v>33696088</v>
      </c>
      <c r="AE70" s="208">
        <v>33765092</v>
      </c>
      <c r="AF70" s="208">
        <v>33625926</v>
      </c>
      <c r="AG70" s="208">
        <v>52576667.380000003</v>
      </c>
      <c r="AH70" s="208">
        <v>51726858</v>
      </c>
      <c r="AI70" s="208">
        <v>76048793</v>
      </c>
      <c r="AJ70" s="208">
        <v>80887282</v>
      </c>
      <c r="AK70" s="208">
        <v>87273400.140000001</v>
      </c>
      <c r="AL70" s="208">
        <v>90813720</v>
      </c>
      <c r="AM70" s="208">
        <v>90543063</v>
      </c>
      <c r="AN70" s="208">
        <v>91151037</v>
      </c>
      <c r="AO70" s="208">
        <v>100101849.68000001</v>
      </c>
      <c r="AP70" s="208">
        <v>160339518</v>
      </c>
      <c r="AQ70" s="208">
        <v>92408401</v>
      </c>
      <c r="AR70" s="208">
        <v>94005109</v>
      </c>
      <c r="AS70" s="208">
        <v>155545766.88</v>
      </c>
      <c r="AT70" s="208">
        <v>92020550</v>
      </c>
      <c r="AU70" s="208">
        <v>85895430</v>
      </c>
      <c r="AV70" s="208">
        <v>84487068</v>
      </c>
      <c r="AW70" s="208">
        <v>69171920.040000007</v>
      </c>
      <c r="AX70" s="208">
        <v>174744582</v>
      </c>
      <c r="AY70" s="208">
        <v>119427088</v>
      </c>
      <c r="AZ70" s="208">
        <v>126529626</v>
      </c>
      <c r="BA70" s="208">
        <v>127451682.01000001</v>
      </c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</row>
    <row r="71" spans="1:71" ht="16.5" customHeight="1" x14ac:dyDescent="0.25">
      <c r="A71" s="208" t="s">
        <v>1303</v>
      </c>
      <c r="B71" s="208">
        <v>22225219</v>
      </c>
      <c r="C71" s="208">
        <v>0</v>
      </c>
      <c r="D71" s="208">
        <v>0</v>
      </c>
      <c r="E71" s="208">
        <v>0</v>
      </c>
      <c r="F71" s="208">
        <v>0</v>
      </c>
      <c r="G71" s="208">
        <v>0</v>
      </c>
      <c r="H71" s="208">
        <v>39013</v>
      </c>
      <c r="I71" s="208">
        <v>50886.02</v>
      </c>
      <c r="J71" s="208">
        <v>49936</v>
      </c>
      <c r="K71" s="208">
        <v>47965</v>
      </c>
      <c r="L71" s="208">
        <v>56710</v>
      </c>
      <c r="M71" s="208">
        <v>66590.06</v>
      </c>
      <c r="N71" s="208">
        <v>0</v>
      </c>
      <c r="O71" s="208">
        <v>0</v>
      </c>
      <c r="P71" s="208">
        <v>0</v>
      </c>
      <c r="Q71" s="208">
        <v>0</v>
      </c>
      <c r="R71" s="208">
        <v>0</v>
      </c>
      <c r="S71" s="208">
        <v>0</v>
      </c>
      <c r="T71" s="208">
        <v>0</v>
      </c>
      <c r="U71" s="208">
        <v>0</v>
      </c>
      <c r="V71" s="208">
        <v>0</v>
      </c>
      <c r="W71" s="208">
        <v>0</v>
      </c>
      <c r="X71" s="208">
        <v>0</v>
      </c>
      <c r="Y71" s="208">
        <v>0</v>
      </c>
      <c r="Z71" s="208">
        <v>0</v>
      </c>
      <c r="AA71" s="208">
        <v>0</v>
      </c>
      <c r="AB71" s="208">
        <v>0</v>
      </c>
      <c r="AC71" s="208">
        <v>0</v>
      </c>
      <c r="AD71" s="208">
        <v>0</v>
      </c>
      <c r="AE71" s="208">
        <v>0</v>
      </c>
      <c r="AF71" s="208">
        <v>0</v>
      </c>
      <c r="AG71" s="208">
        <v>0</v>
      </c>
      <c r="AH71" s="208">
        <v>0</v>
      </c>
      <c r="AI71" s="208">
        <v>0</v>
      </c>
      <c r="AJ71" s="208">
        <v>0</v>
      </c>
      <c r="AK71" s="208">
        <v>0</v>
      </c>
      <c r="AL71" s="208">
        <v>0</v>
      </c>
      <c r="AM71" s="208">
        <v>0</v>
      </c>
      <c r="AN71" s="208">
        <v>0</v>
      </c>
      <c r="AO71" s="208">
        <v>0</v>
      </c>
      <c r="AP71" s="208">
        <v>0</v>
      </c>
      <c r="AQ71" s="208">
        <v>0</v>
      </c>
      <c r="AR71" s="208">
        <v>0</v>
      </c>
      <c r="AS71" s="208">
        <v>0</v>
      </c>
      <c r="AT71" s="208">
        <v>0</v>
      </c>
      <c r="AU71" s="208">
        <v>0</v>
      </c>
      <c r="AV71" s="208">
        <v>0</v>
      </c>
      <c r="AW71" s="208">
        <v>0</v>
      </c>
      <c r="AX71" s="208">
        <v>0</v>
      </c>
      <c r="AY71" s="208">
        <v>51911439</v>
      </c>
      <c r="AZ71" s="208">
        <v>0</v>
      </c>
      <c r="BA71" s="208">
        <v>0</v>
      </c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</row>
    <row r="72" spans="1:71" ht="16.5" customHeight="1" x14ac:dyDescent="0.25">
      <c r="A72" s="208" t="s">
        <v>1304</v>
      </c>
      <c r="B72" s="208">
        <v>0</v>
      </c>
      <c r="C72" s="208">
        <v>0</v>
      </c>
      <c r="D72" s="208">
        <v>0</v>
      </c>
      <c r="E72" s="208">
        <v>0</v>
      </c>
      <c r="F72" s="208">
        <v>0</v>
      </c>
      <c r="G72" s="208">
        <v>0</v>
      </c>
      <c r="H72" s="208">
        <v>0</v>
      </c>
      <c r="I72" s="208">
        <v>0</v>
      </c>
      <c r="J72" s="208">
        <v>0</v>
      </c>
      <c r="K72" s="208">
        <v>0</v>
      </c>
      <c r="L72" s="208">
        <v>0</v>
      </c>
      <c r="M72" s="208">
        <v>0</v>
      </c>
      <c r="N72" s="208">
        <v>710094</v>
      </c>
      <c r="O72" s="208">
        <v>609292</v>
      </c>
      <c r="P72" s="208">
        <v>544226</v>
      </c>
      <c r="Q72" s="208">
        <v>368506.18</v>
      </c>
      <c r="R72" s="208">
        <v>527219</v>
      </c>
      <c r="S72" s="208">
        <v>258744</v>
      </c>
      <c r="T72" s="208">
        <v>484141</v>
      </c>
      <c r="U72" s="208">
        <v>509535.96</v>
      </c>
      <c r="V72" s="208">
        <v>1012763</v>
      </c>
      <c r="W72" s="208">
        <v>0</v>
      </c>
      <c r="X72" s="208">
        <v>95607</v>
      </c>
      <c r="Y72" s="208">
        <v>0</v>
      </c>
      <c r="Z72" s="208">
        <v>0</v>
      </c>
      <c r="AA72" s="208">
        <v>0</v>
      </c>
      <c r="AB72" s="208">
        <v>0</v>
      </c>
      <c r="AC72" s="208">
        <v>0</v>
      </c>
      <c r="AD72" s="208">
        <v>0</v>
      </c>
      <c r="AE72" s="208">
        <v>0</v>
      </c>
      <c r="AF72" s="208">
        <v>0</v>
      </c>
      <c r="AG72" s="208">
        <v>0</v>
      </c>
      <c r="AH72" s="208">
        <v>0</v>
      </c>
      <c r="AI72" s="208">
        <v>0</v>
      </c>
      <c r="AJ72" s="208">
        <v>0</v>
      </c>
      <c r="AK72" s="208">
        <v>0</v>
      </c>
      <c r="AL72" s="208">
        <v>0</v>
      </c>
      <c r="AM72" s="208">
        <v>0</v>
      </c>
      <c r="AN72" s="208">
        <v>0</v>
      </c>
      <c r="AO72" s="208">
        <v>0</v>
      </c>
      <c r="AP72" s="208">
        <v>0</v>
      </c>
      <c r="AQ72" s="208">
        <v>0</v>
      </c>
      <c r="AR72" s="208">
        <v>0</v>
      </c>
      <c r="AS72" s="208">
        <v>0</v>
      </c>
      <c r="AT72" s="208">
        <v>0</v>
      </c>
      <c r="AU72" s="208">
        <v>0</v>
      </c>
      <c r="AV72" s="208">
        <v>0</v>
      </c>
      <c r="AW72" s="208">
        <v>0</v>
      </c>
      <c r="AX72" s="208">
        <v>0</v>
      </c>
      <c r="AY72" s="208">
        <v>0</v>
      </c>
      <c r="AZ72" s="208">
        <v>0</v>
      </c>
      <c r="BA72" s="208">
        <v>0</v>
      </c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</row>
    <row r="73" spans="1:71" ht="16.5" customHeight="1" x14ac:dyDescent="0.25">
      <c r="A73" s="208" t="s">
        <v>1305</v>
      </c>
      <c r="B73" s="208">
        <v>0</v>
      </c>
      <c r="C73" s="208">
        <v>0</v>
      </c>
      <c r="D73" s="208">
        <v>0</v>
      </c>
      <c r="E73" s="208">
        <v>0</v>
      </c>
      <c r="F73" s="208">
        <v>0</v>
      </c>
      <c r="G73" s="208">
        <v>0</v>
      </c>
      <c r="H73" s="208">
        <v>0</v>
      </c>
      <c r="I73" s="208">
        <v>0</v>
      </c>
      <c r="J73" s="208">
        <v>0</v>
      </c>
      <c r="K73" s="208">
        <v>0</v>
      </c>
      <c r="L73" s="208">
        <v>0</v>
      </c>
      <c r="M73" s="208">
        <v>0</v>
      </c>
      <c r="N73" s="208">
        <v>0</v>
      </c>
      <c r="O73" s="208">
        <v>0</v>
      </c>
      <c r="P73" s="208">
        <v>0</v>
      </c>
      <c r="Q73" s="208">
        <v>0</v>
      </c>
      <c r="R73" s="208">
        <v>0</v>
      </c>
      <c r="S73" s="208">
        <v>0</v>
      </c>
      <c r="T73" s="208">
        <v>0</v>
      </c>
      <c r="U73" s="208">
        <v>0</v>
      </c>
      <c r="V73" s="208">
        <v>0</v>
      </c>
      <c r="W73" s="208">
        <v>0</v>
      </c>
      <c r="X73" s="208">
        <v>0</v>
      </c>
      <c r="Y73" s="208">
        <v>0</v>
      </c>
      <c r="Z73" s="208">
        <v>0</v>
      </c>
      <c r="AA73" s="208">
        <v>0</v>
      </c>
      <c r="AB73" s="208">
        <v>0</v>
      </c>
      <c r="AC73" s="208">
        <v>0</v>
      </c>
      <c r="AD73" s="208">
        <v>0</v>
      </c>
      <c r="AE73" s="208">
        <v>0</v>
      </c>
      <c r="AF73" s="208">
        <v>0</v>
      </c>
      <c r="AG73" s="208">
        <v>0</v>
      </c>
      <c r="AH73" s="208">
        <v>0</v>
      </c>
      <c r="AI73" s="208">
        <v>0</v>
      </c>
      <c r="AJ73" s="208">
        <v>0</v>
      </c>
      <c r="AK73" s="208">
        <v>0</v>
      </c>
      <c r="AL73" s="208">
        <v>0</v>
      </c>
      <c r="AM73" s="208">
        <v>0</v>
      </c>
      <c r="AN73" s="208">
        <v>0</v>
      </c>
      <c r="AO73" s="208">
        <v>117672.75</v>
      </c>
      <c r="AP73" s="208">
        <v>0</v>
      </c>
      <c r="AQ73" s="208">
        <v>0</v>
      </c>
      <c r="AR73" s="208">
        <v>0</v>
      </c>
      <c r="AS73" s="208">
        <v>0</v>
      </c>
      <c r="AT73" s="208">
        <v>0</v>
      </c>
      <c r="AU73" s="208">
        <v>0</v>
      </c>
      <c r="AV73" s="208">
        <v>0</v>
      </c>
      <c r="AW73" s="208">
        <v>0</v>
      </c>
      <c r="AX73" s="208">
        <v>1014105</v>
      </c>
      <c r="AY73" s="208">
        <v>1183495</v>
      </c>
      <c r="AZ73" s="208">
        <v>1134591</v>
      </c>
      <c r="BA73" s="208">
        <v>1225258.43</v>
      </c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</row>
    <row r="74" spans="1:71" ht="16.5" customHeight="1" x14ac:dyDescent="0.25">
      <c r="A74" s="208" t="s">
        <v>1306</v>
      </c>
      <c r="B74" s="208">
        <v>0</v>
      </c>
      <c r="C74" s="208">
        <v>0</v>
      </c>
      <c r="D74" s="208">
        <v>0</v>
      </c>
      <c r="E74" s="208">
        <v>0</v>
      </c>
      <c r="F74" s="208">
        <v>0</v>
      </c>
      <c r="G74" s="208">
        <v>0</v>
      </c>
      <c r="H74" s="208">
        <v>0</v>
      </c>
      <c r="I74" s="208">
        <v>0</v>
      </c>
      <c r="J74" s="208">
        <v>0</v>
      </c>
      <c r="K74" s="208">
        <v>0</v>
      </c>
      <c r="L74" s="208">
        <v>0</v>
      </c>
      <c r="M74" s="208">
        <v>0</v>
      </c>
      <c r="N74" s="208">
        <v>0</v>
      </c>
      <c r="O74" s="208">
        <v>0</v>
      </c>
      <c r="P74" s="208">
        <v>0</v>
      </c>
      <c r="Q74" s="208">
        <v>0</v>
      </c>
      <c r="R74" s="208">
        <v>0</v>
      </c>
      <c r="S74" s="208">
        <v>0</v>
      </c>
      <c r="T74" s="208">
        <v>0</v>
      </c>
      <c r="U74" s="208">
        <v>0</v>
      </c>
      <c r="V74" s="208">
        <v>0</v>
      </c>
      <c r="W74" s="208">
        <v>0</v>
      </c>
      <c r="X74" s="208">
        <v>0</v>
      </c>
      <c r="Y74" s="208">
        <v>0</v>
      </c>
      <c r="Z74" s="208">
        <v>0</v>
      </c>
      <c r="AA74" s="208">
        <v>0</v>
      </c>
      <c r="AB74" s="208">
        <v>0</v>
      </c>
      <c r="AC74" s="208">
        <v>0</v>
      </c>
      <c r="AD74" s="208">
        <v>0</v>
      </c>
      <c r="AE74" s="208">
        <v>0</v>
      </c>
      <c r="AF74" s="208">
        <v>0</v>
      </c>
      <c r="AG74" s="208">
        <v>0</v>
      </c>
      <c r="AH74" s="208">
        <v>0</v>
      </c>
      <c r="AI74" s="208">
        <v>0</v>
      </c>
      <c r="AJ74" s="208">
        <v>0</v>
      </c>
      <c r="AK74" s="208">
        <v>0</v>
      </c>
      <c r="AL74" s="208">
        <v>0</v>
      </c>
      <c r="AM74" s="208">
        <v>0</v>
      </c>
      <c r="AN74" s="208">
        <v>0</v>
      </c>
      <c r="AO74" s="208">
        <v>117672.75</v>
      </c>
      <c r="AP74" s="208">
        <v>0</v>
      </c>
      <c r="AQ74" s="208">
        <v>0</v>
      </c>
      <c r="AR74" s="208">
        <v>0</v>
      </c>
      <c r="AS74" s="208">
        <v>0</v>
      </c>
      <c r="AT74" s="208">
        <v>0</v>
      </c>
      <c r="AU74" s="208">
        <v>0</v>
      </c>
      <c r="AV74" s="208">
        <v>0</v>
      </c>
      <c r="AW74" s="208">
        <v>0</v>
      </c>
      <c r="AX74" s="208">
        <v>1014105</v>
      </c>
      <c r="AY74" s="208">
        <v>1183495</v>
      </c>
      <c r="AZ74" s="208">
        <v>1134591</v>
      </c>
      <c r="BA74" s="208">
        <v>1225258.43</v>
      </c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</row>
    <row r="75" spans="1:71" ht="16.5" customHeight="1" x14ac:dyDescent="0.25">
      <c r="A75" s="208" t="s">
        <v>1307</v>
      </c>
      <c r="B75" s="208">
        <v>0</v>
      </c>
      <c r="C75" s="208">
        <v>0</v>
      </c>
      <c r="D75" s="208">
        <v>0</v>
      </c>
      <c r="E75" s="208">
        <v>0</v>
      </c>
      <c r="F75" s="208">
        <v>0</v>
      </c>
      <c r="G75" s="208">
        <v>0</v>
      </c>
      <c r="H75" s="208">
        <v>0</v>
      </c>
      <c r="I75" s="208">
        <v>0</v>
      </c>
      <c r="J75" s="208">
        <v>0</v>
      </c>
      <c r="K75" s="208">
        <v>0</v>
      </c>
      <c r="L75" s="208">
        <v>0</v>
      </c>
      <c r="M75" s="208">
        <v>0</v>
      </c>
      <c r="N75" s="208">
        <v>392933</v>
      </c>
      <c r="O75" s="208">
        <v>396823</v>
      </c>
      <c r="P75" s="208">
        <v>409631</v>
      </c>
      <c r="Q75" s="208">
        <v>422439.79</v>
      </c>
      <c r="R75" s="208">
        <v>429869</v>
      </c>
      <c r="S75" s="208">
        <v>443455</v>
      </c>
      <c r="T75" s="208">
        <v>457072</v>
      </c>
      <c r="U75" s="208">
        <v>1222767.05</v>
      </c>
      <c r="V75" s="208">
        <v>1248396</v>
      </c>
      <c r="W75" s="208">
        <v>1283682</v>
      </c>
      <c r="X75" s="208">
        <v>1322346</v>
      </c>
      <c r="Y75" s="208">
        <v>1361376.03</v>
      </c>
      <c r="Z75" s="208">
        <v>1397405</v>
      </c>
      <c r="AA75" s="208">
        <v>1417585</v>
      </c>
      <c r="AB75" s="208">
        <v>1458421</v>
      </c>
      <c r="AC75" s="208">
        <v>1499743.03</v>
      </c>
      <c r="AD75" s="208">
        <v>1529931</v>
      </c>
      <c r="AE75" s="208">
        <v>1567735</v>
      </c>
      <c r="AF75" s="208">
        <v>1616409</v>
      </c>
      <c r="AG75" s="208">
        <v>2293784.25</v>
      </c>
      <c r="AH75" s="208">
        <v>2336437</v>
      </c>
      <c r="AI75" s="208">
        <v>2406018</v>
      </c>
      <c r="AJ75" s="208">
        <v>2479441</v>
      </c>
      <c r="AK75" s="208">
        <v>2554402.9900000002</v>
      </c>
      <c r="AL75" s="208">
        <v>2619357</v>
      </c>
      <c r="AM75" s="208">
        <v>2697014</v>
      </c>
      <c r="AN75" s="208">
        <v>2762729</v>
      </c>
      <c r="AO75" s="208">
        <v>1855646.01</v>
      </c>
      <c r="AP75" s="208">
        <v>2064932</v>
      </c>
      <c r="AQ75" s="208">
        <v>2131985</v>
      </c>
      <c r="AR75" s="208">
        <v>2195209</v>
      </c>
      <c r="AS75" s="208">
        <v>2253764.39</v>
      </c>
      <c r="AT75" s="208">
        <v>2299514</v>
      </c>
      <c r="AU75" s="208">
        <v>3006776</v>
      </c>
      <c r="AV75" s="208">
        <v>3068435</v>
      </c>
      <c r="AW75" s="208">
        <v>2859529.01</v>
      </c>
      <c r="AX75" s="208">
        <v>2885818</v>
      </c>
      <c r="AY75" s="208">
        <v>2940620</v>
      </c>
      <c r="AZ75" s="208">
        <v>3004264</v>
      </c>
      <c r="BA75" s="208">
        <v>3179944.08</v>
      </c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</row>
    <row r="76" spans="1:71" ht="16.5" customHeight="1" x14ac:dyDescent="0.25">
      <c r="A76" s="208" t="s">
        <v>1308</v>
      </c>
      <c r="B76" s="208">
        <v>0</v>
      </c>
      <c r="C76" s="208">
        <v>0</v>
      </c>
      <c r="D76" s="208">
        <v>0</v>
      </c>
      <c r="E76" s="208">
        <v>0</v>
      </c>
      <c r="F76" s="208">
        <v>0</v>
      </c>
      <c r="G76" s="208">
        <v>0</v>
      </c>
      <c r="H76" s="208">
        <v>0</v>
      </c>
      <c r="I76" s="208">
        <v>0</v>
      </c>
      <c r="J76" s="208">
        <v>0</v>
      </c>
      <c r="K76" s="208">
        <v>0</v>
      </c>
      <c r="L76" s="208">
        <v>0</v>
      </c>
      <c r="M76" s="208">
        <v>0</v>
      </c>
      <c r="N76" s="208">
        <v>0</v>
      </c>
      <c r="O76" s="208">
        <v>0</v>
      </c>
      <c r="P76" s="208">
        <v>0</v>
      </c>
      <c r="Q76" s="208">
        <v>0</v>
      </c>
      <c r="R76" s="208">
        <v>0</v>
      </c>
      <c r="S76" s="208">
        <v>0</v>
      </c>
      <c r="T76" s="208">
        <v>0</v>
      </c>
      <c r="U76" s="208">
        <v>0</v>
      </c>
      <c r="V76" s="208">
        <v>0</v>
      </c>
      <c r="W76" s="208">
        <v>0</v>
      </c>
      <c r="X76" s="208">
        <v>0</v>
      </c>
      <c r="Y76" s="208">
        <v>0</v>
      </c>
      <c r="Z76" s="208">
        <v>0</v>
      </c>
      <c r="AA76" s="208">
        <v>0</v>
      </c>
      <c r="AB76" s="208">
        <v>0</v>
      </c>
      <c r="AC76" s="208">
        <v>0</v>
      </c>
      <c r="AD76" s="208">
        <v>2127</v>
      </c>
      <c r="AE76" s="208">
        <v>2129</v>
      </c>
      <c r="AF76" s="208">
        <v>0</v>
      </c>
      <c r="AG76" s="208">
        <v>0</v>
      </c>
      <c r="AH76" s="208">
        <v>0</v>
      </c>
      <c r="AI76" s="208">
        <v>0</v>
      </c>
      <c r="AJ76" s="208">
        <v>0</v>
      </c>
      <c r="AK76" s="208">
        <v>0</v>
      </c>
      <c r="AL76" s="208">
        <v>0</v>
      </c>
      <c r="AM76" s="208">
        <v>0</v>
      </c>
      <c r="AN76" s="208">
        <v>0</v>
      </c>
      <c r="AO76" s="208">
        <v>0</v>
      </c>
      <c r="AP76" s="208">
        <v>0</v>
      </c>
      <c r="AQ76" s="208">
        <v>0</v>
      </c>
      <c r="AR76" s="208">
        <v>0</v>
      </c>
      <c r="AS76" s="208">
        <v>0</v>
      </c>
      <c r="AT76" s="208">
        <v>0</v>
      </c>
      <c r="AU76" s="208">
        <v>0</v>
      </c>
      <c r="AV76" s="208">
        <v>0</v>
      </c>
      <c r="AW76" s="208">
        <v>0</v>
      </c>
      <c r="AX76" s="208">
        <v>0</v>
      </c>
      <c r="AY76" s="208">
        <v>0</v>
      </c>
      <c r="AZ76" s="208">
        <v>0</v>
      </c>
      <c r="BA76" s="208">
        <v>0</v>
      </c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</row>
    <row r="77" spans="1:71" ht="16.5" customHeight="1" x14ac:dyDescent="0.25">
      <c r="A77" s="208" t="s">
        <v>1309</v>
      </c>
      <c r="B77" s="208">
        <v>12226</v>
      </c>
      <c r="C77" s="208">
        <v>10921</v>
      </c>
      <c r="D77" s="208">
        <v>9036</v>
      </c>
      <c r="E77" s="208">
        <v>11382</v>
      </c>
      <c r="F77" s="208">
        <v>11376</v>
      </c>
      <c r="G77" s="208">
        <v>11337</v>
      </c>
      <c r="H77" s="208">
        <v>0</v>
      </c>
      <c r="I77" s="208">
        <v>0</v>
      </c>
      <c r="J77" s="208">
        <v>0</v>
      </c>
      <c r="K77" s="208">
        <v>0</v>
      </c>
      <c r="L77" s="208">
        <v>0</v>
      </c>
      <c r="M77" s="208">
        <v>0</v>
      </c>
      <c r="N77" s="208">
        <v>127093</v>
      </c>
      <c r="O77" s="208">
        <v>126373</v>
      </c>
      <c r="P77" s="208">
        <v>137597</v>
      </c>
      <c r="Q77" s="208">
        <v>146718.09</v>
      </c>
      <c r="R77" s="208">
        <v>157933</v>
      </c>
      <c r="S77" s="208">
        <v>174194</v>
      </c>
      <c r="T77" s="208">
        <v>189871</v>
      </c>
      <c r="U77" s="208">
        <v>205803.78</v>
      </c>
      <c r="V77" s="208">
        <v>7529459</v>
      </c>
      <c r="W77" s="208">
        <v>7542576</v>
      </c>
      <c r="X77" s="208">
        <v>7556625</v>
      </c>
      <c r="Y77" s="208">
        <v>269491.75</v>
      </c>
      <c r="Z77" s="208">
        <v>3949176</v>
      </c>
      <c r="AA77" s="208">
        <v>4043258</v>
      </c>
      <c r="AB77" s="208">
        <v>4169394</v>
      </c>
      <c r="AC77" s="208">
        <v>601655.75</v>
      </c>
      <c r="AD77" s="208">
        <v>666962</v>
      </c>
      <c r="AE77" s="208">
        <v>739505</v>
      </c>
      <c r="AF77" s="208">
        <v>836992</v>
      </c>
      <c r="AG77" s="208">
        <v>20864547.280000001</v>
      </c>
      <c r="AH77" s="208">
        <v>21129815</v>
      </c>
      <c r="AI77" s="208">
        <v>82488313</v>
      </c>
      <c r="AJ77" s="208">
        <v>83131967</v>
      </c>
      <c r="AK77" s="208">
        <v>73806185.129999995</v>
      </c>
      <c r="AL77" s="208">
        <v>74357710</v>
      </c>
      <c r="AM77" s="208">
        <v>74924449</v>
      </c>
      <c r="AN77" s="208">
        <v>71544545</v>
      </c>
      <c r="AO77" s="208">
        <v>61964622.43</v>
      </c>
      <c r="AP77" s="208">
        <v>2329719</v>
      </c>
      <c r="AQ77" s="208">
        <v>62861042</v>
      </c>
      <c r="AR77" s="208">
        <v>65376818</v>
      </c>
      <c r="AS77" s="208">
        <v>2272417.63</v>
      </c>
      <c r="AT77" s="208">
        <v>66180381</v>
      </c>
      <c r="AU77" s="208">
        <v>66586854</v>
      </c>
      <c r="AV77" s="208">
        <v>42679118</v>
      </c>
      <c r="AW77" s="208">
        <v>42988203.240000002</v>
      </c>
      <c r="AX77" s="208">
        <v>5718546</v>
      </c>
      <c r="AY77" s="208">
        <v>5777938</v>
      </c>
      <c r="AZ77" s="208">
        <v>51613695</v>
      </c>
      <c r="BA77" s="208">
        <v>48810901.299999997</v>
      </c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</row>
    <row r="78" spans="1:71" ht="16.5" customHeight="1" x14ac:dyDescent="0.25">
      <c r="A78" s="208" t="s">
        <v>1310</v>
      </c>
      <c r="B78" s="208">
        <v>22237445</v>
      </c>
      <c r="C78" s="208">
        <v>26271869</v>
      </c>
      <c r="D78" s="208">
        <v>26144054</v>
      </c>
      <c r="E78" s="208">
        <v>29785808</v>
      </c>
      <c r="F78" s="208">
        <v>37042929</v>
      </c>
      <c r="G78" s="208">
        <v>36752337</v>
      </c>
      <c r="H78" s="208">
        <v>37231191</v>
      </c>
      <c r="I78" s="208">
        <v>36631623.140000001</v>
      </c>
      <c r="J78" s="208">
        <v>35998623</v>
      </c>
      <c r="K78" s="208">
        <v>36368049</v>
      </c>
      <c r="L78" s="208">
        <v>31970410</v>
      </c>
      <c r="M78" s="208">
        <v>20488643.98</v>
      </c>
      <c r="N78" s="208">
        <v>21728859</v>
      </c>
      <c r="O78" s="208">
        <v>21484097</v>
      </c>
      <c r="P78" s="208">
        <v>16509173</v>
      </c>
      <c r="Q78" s="208">
        <v>17474324.73</v>
      </c>
      <c r="R78" s="208">
        <v>17493653</v>
      </c>
      <c r="S78" s="208">
        <v>14634096</v>
      </c>
      <c r="T78" s="208">
        <v>12518650</v>
      </c>
      <c r="U78" s="208">
        <v>21138419.760000002</v>
      </c>
      <c r="V78" s="208">
        <v>22439526</v>
      </c>
      <c r="W78" s="208">
        <v>22239679</v>
      </c>
      <c r="X78" s="208">
        <v>22303729</v>
      </c>
      <c r="Y78" s="208">
        <v>20641888.489999998</v>
      </c>
      <c r="Z78" s="208">
        <v>20579300</v>
      </c>
      <c r="AA78" s="208">
        <v>42042619</v>
      </c>
      <c r="AB78" s="208">
        <v>42198231</v>
      </c>
      <c r="AC78" s="208">
        <v>36579690.149999999</v>
      </c>
      <c r="AD78" s="208">
        <v>35895108</v>
      </c>
      <c r="AE78" s="208">
        <v>36074461</v>
      </c>
      <c r="AF78" s="208">
        <v>36079327</v>
      </c>
      <c r="AG78" s="208">
        <v>75734998.909999996</v>
      </c>
      <c r="AH78" s="208">
        <v>75193110</v>
      </c>
      <c r="AI78" s="208">
        <v>160943124</v>
      </c>
      <c r="AJ78" s="208">
        <v>166498690</v>
      </c>
      <c r="AK78" s="208">
        <v>163633988.25999999</v>
      </c>
      <c r="AL78" s="208">
        <v>167790787</v>
      </c>
      <c r="AM78" s="208">
        <v>168164526</v>
      </c>
      <c r="AN78" s="208">
        <v>165458311</v>
      </c>
      <c r="AO78" s="208">
        <v>164039790.87</v>
      </c>
      <c r="AP78" s="208">
        <v>164734169</v>
      </c>
      <c r="AQ78" s="208">
        <v>157401428</v>
      </c>
      <c r="AR78" s="208">
        <v>161577136</v>
      </c>
      <c r="AS78" s="208">
        <v>160071948.88999999</v>
      </c>
      <c r="AT78" s="208">
        <v>160500445</v>
      </c>
      <c r="AU78" s="208">
        <v>155489060</v>
      </c>
      <c r="AV78" s="208">
        <v>130234621</v>
      </c>
      <c r="AW78" s="208">
        <v>115019652.29000001</v>
      </c>
      <c r="AX78" s="208">
        <v>184363051</v>
      </c>
      <c r="AY78" s="208">
        <v>181240580</v>
      </c>
      <c r="AZ78" s="208">
        <v>182282176</v>
      </c>
      <c r="BA78" s="208">
        <v>180667785.81999999</v>
      </c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</row>
    <row r="79" spans="1:71" ht="16.5" customHeight="1" x14ac:dyDescent="0.25">
      <c r="A79" s="208" t="s">
        <v>1311</v>
      </c>
      <c r="B79" s="208">
        <v>51937335</v>
      </c>
      <c r="C79" s="208">
        <v>51592948</v>
      </c>
      <c r="D79" s="208">
        <v>54198671</v>
      </c>
      <c r="E79" s="208">
        <v>54645644</v>
      </c>
      <c r="F79" s="208">
        <v>59595972</v>
      </c>
      <c r="G79" s="208">
        <v>59202614</v>
      </c>
      <c r="H79" s="208">
        <v>55658963</v>
      </c>
      <c r="I79" s="208">
        <v>53214706.240000002</v>
      </c>
      <c r="J79" s="208">
        <v>55762766</v>
      </c>
      <c r="K79" s="208">
        <v>56281850</v>
      </c>
      <c r="L79" s="208">
        <v>56547217</v>
      </c>
      <c r="M79" s="208">
        <v>55977746.990000002</v>
      </c>
      <c r="N79" s="208">
        <v>72053058</v>
      </c>
      <c r="O79" s="208">
        <v>61281172</v>
      </c>
      <c r="P79" s="208">
        <v>58907463</v>
      </c>
      <c r="Q79" s="208">
        <v>47208765.979999997</v>
      </c>
      <c r="R79" s="208">
        <v>62478045</v>
      </c>
      <c r="S79" s="208">
        <v>51682125</v>
      </c>
      <c r="T79" s="208">
        <v>50112581</v>
      </c>
      <c r="U79" s="208">
        <v>57426045.890000001</v>
      </c>
      <c r="V79" s="208">
        <v>77565879</v>
      </c>
      <c r="W79" s="208">
        <v>60775263</v>
      </c>
      <c r="X79" s="208">
        <v>64547547</v>
      </c>
      <c r="Y79" s="208">
        <v>66133124.229999997</v>
      </c>
      <c r="Z79" s="208">
        <v>77592682</v>
      </c>
      <c r="AA79" s="208">
        <v>83693315</v>
      </c>
      <c r="AB79" s="208">
        <v>83504560</v>
      </c>
      <c r="AC79" s="208">
        <v>79485808.489999995</v>
      </c>
      <c r="AD79" s="208">
        <v>99742796</v>
      </c>
      <c r="AE79" s="208">
        <v>81832359</v>
      </c>
      <c r="AF79" s="208">
        <v>92572658</v>
      </c>
      <c r="AG79" s="208">
        <v>133268291.39</v>
      </c>
      <c r="AH79" s="208">
        <v>156290705</v>
      </c>
      <c r="AI79" s="208">
        <v>223839083</v>
      </c>
      <c r="AJ79" s="208">
        <v>235277609</v>
      </c>
      <c r="AK79" s="208">
        <v>232962016.47999999</v>
      </c>
      <c r="AL79" s="208">
        <v>241491220</v>
      </c>
      <c r="AM79" s="208">
        <v>236504762</v>
      </c>
      <c r="AN79" s="208">
        <v>237838419</v>
      </c>
      <c r="AO79" s="208">
        <v>233640566.55000001</v>
      </c>
      <c r="AP79" s="208">
        <v>238749366</v>
      </c>
      <c r="AQ79" s="208">
        <v>226696322</v>
      </c>
      <c r="AR79" s="208">
        <v>240570486</v>
      </c>
      <c r="AS79" s="208">
        <v>232836404.69999999</v>
      </c>
      <c r="AT79" s="208">
        <v>239864965</v>
      </c>
      <c r="AU79" s="208">
        <v>223078030</v>
      </c>
      <c r="AV79" s="208">
        <v>221494661</v>
      </c>
      <c r="AW79" s="208">
        <v>220274952.11000001</v>
      </c>
      <c r="AX79" s="208">
        <v>309943676</v>
      </c>
      <c r="AY79" s="208">
        <v>296377565</v>
      </c>
      <c r="AZ79" s="208">
        <v>285170845</v>
      </c>
      <c r="BA79" s="208">
        <v>274481210.05000001</v>
      </c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</row>
    <row r="80" spans="1:71" ht="16.5" customHeight="1" x14ac:dyDescent="0.25">
      <c r="A80" s="208" t="s">
        <v>1312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</row>
    <row r="81" spans="1:71" ht="16.5" customHeight="1" x14ac:dyDescent="0.25">
      <c r="A81" s="208" t="s">
        <v>1313</v>
      </c>
      <c r="B81" s="208">
        <v>4997460</v>
      </c>
      <c r="C81" s="208">
        <v>4997460</v>
      </c>
      <c r="D81" s="208">
        <v>4997460</v>
      </c>
      <c r="E81" s="208">
        <v>4997460</v>
      </c>
      <c r="F81" s="208">
        <v>4997460</v>
      </c>
      <c r="G81" s="208">
        <v>4997460</v>
      </c>
      <c r="H81" s="208">
        <v>4997460</v>
      </c>
      <c r="I81" s="208">
        <v>4997459.8</v>
      </c>
      <c r="J81" s="208">
        <v>4997460</v>
      </c>
      <c r="K81" s="208">
        <v>4997460</v>
      </c>
      <c r="L81" s="208">
        <v>4997460</v>
      </c>
      <c r="M81" s="208">
        <v>4997459.8</v>
      </c>
      <c r="N81" s="208">
        <v>4997460</v>
      </c>
      <c r="O81" s="208">
        <v>4997460</v>
      </c>
      <c r="P81" s="208">
        <v>4997460</v>
      </c>
      <c r="Q81" s="208">
        <v>4997459.8</v>
      </c>
      <c r="R81" s="208">
        <v>4997460</v>
      </c>
      <c r="S81" s="208">
        <v>4997460</v>
      </c>
      <c r="T81" s="208">
        <v>4997460</v>
      </c>
      <c r="U81" s="208">
        <v>4997459.8</v>
      </c>
      <c r="V81" s="208">
        <v>4997460</v>
      </c>
      <c r="W81" s="208">
        <v>4997460</v>
      </c>
      <c r="X81" s="208">
        <v>4997460</v>
      </c>
      <c r="Y81" s="208">
        <v>4997459.8</v>
      </c>
      <c r="Z81" s="208">
        <v>4997460</v>
      </c>
      <c r="AA81" s="208">
        <v>4997460</v>
      </c>
      <c r="AB81" s="208">
        <v>4997460</v>
      </c>
      <c r="AC81" s="208">
        <v>4997459.8</v>
      </c>
      <c r="AD81" s="208">
        <v>4997460</v>
      </c>
      <c r="AE81" s="208">
        <v>4997460</v>
      </c>
      <c r="AF81" s="208">
        <v>4997460</v>
      </c>
      <c r="AG81" s="208">
        <v>4997459.8</v>
      </c>
      <c r="AH81" s="208">
        <v>4997460</v>
      </c>
      <c r="AI81" s="208">
        <v>4997460</v>
      </c>
      <c r="AJ81" s="208">
        <v>4997460</v>
      </c>
      <c r="AK81" s="208">
        <v>4997459.8</v>
      </c>
      <c r="AL81" s="208">
        <v>4997460</v>
      </c>
      <c r="AM81" s="208">
        <v>4997460</v>
      </c>
      <c r="AN81" s="208">
        <v>4997460</v>
      </c>
      <c r="AO81" s="208">
        <v>4997459.8</v>
      </c>
      <c r="AP81" s="208">
        <v>4997460</v>
      </c>
      <c r="AQ81" s="208">
        <v>4997460</v>
      </c>
      <c r="AR81" s="208">
        <v>4997460</v>
      </c>
      <c r="AS81" s="208">
        <v>4997459.8</v>
      </c>
      <c r="AT81" s="208">
        <v>4997460</v>
      </c>
      <c r="AU81" s="208">
        <v>4997460</v>
      </c>
      <c r="AV81" s="208">
        <v>4997460</v>
      </c>
      <c r="AW81" s="208">
        <v>4997459.8</v>
      </c>
      <c r="AX81" s="208">
        <v>4997460</v>
      </c>
      <c r="AY81" s="208">
        <v>4997460</v>
      </c>
      <c r="AZ81" s="208">
        <v>4997460</v>
      </c>
      <c r="BA81" s="208">
        <v>4997459.8</v>
      </c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</row>
    <row r="82" spans="1:71" ht="16.5" customHeight="1" x14ac:dyDescent="0.25">
      <c r="A82" s="208" t="s">
        <v>1314</v>
      </c>
      <c r="B82" s="208">
        <v>4997460</v>
      </c>
      <c r="C82" s="208">
        <v>4997460</v>
      </c>
      <c r="D82" s="208">
        <v>4997460</v>
      </c>
      <c r="E82" s="208">
        <v>4997460</v>
      </c>
      <c r="F82" s="208">
        <v>4997460</v>
      </c>
      <c r="G82" s="208">
        <v>4997460</v>
      </c>
      <c r="H82" s="208">
        <v>4997460</v>
      </c>
      <c r="I82" s="208">
        <v>4997459.8</v>
      </c>
      <c r="J82" s="208">
        <v>4997460</v>
      </c>
      <c r="K82" s="208">
        <v>4997460</v>
      </c>
      <c r="L82" s="208">
        <v>4997460</v>
      </c>
      <c r="M82" s="208">
        <v>4997459.8</v>
      </c>
      <c r="N82" s="208">
        <v>4997460</v>
      </c>
      <c r="O82" s="208">
        <v>4997460</v>
      </c>
      <c r="P82" s="208">
        <v>4997460</v>
      </c>
      <c r="Q82" s="208">
        <v>4997459.8</v>
      </c>
      <c r="R82" s="208">
        <v>4997460</v>
      </c>
      <c r="S82" s="208">
        <v>4997460</v>
      </c>
      <c r="T82" s="208">
        <v>4997460</v>
      </c>
      <c r="U82" s="208">
        <v>4997459.8</v>
      </c>
      <c r="V82" s="208">
        <v>4997460</v>
      </c>
      <c r="W82" s="208">
        <v>4997460</v>
      </c>
      <c r="X82" s="208">
        <v>4997460</v>
      </c>
      <c r="Y82" s="208">
        <v>4997459.8</v>
      </c>
      <c r="Z82" s="208">
        <v>4997460</v>
      </c>
      <c r="AA82" s="208">
        <v>4997460</v>
      </c>
      <c r="AB82" s="208">
        <v>4997460</v>
      </c>
      <c r="AC82" s="208">
        <v>4997459.8</v>
      </c>
      <c r="AD82" s="208">
        <v>4997460</v>
      </c>
      <c r="AE82" s="208">
        <v>4997460</v>
      </c>
      <c r="AF82" s="208">
        <v>4997460</v>
      </c>
      <c r="AG82" s="208">
        <v>4997459.8</v>
      </c>
      <c r="AH82" s="208">
        <v>4997460</v>
      </c>
      <c r="AI82" s="208">
        <v>4997460</v>
      </c>
      <c r="AJ82" s="208">
        <v>4997460</v>
      </c>
      <c r="AK82" s="208">
        <v>4997459.8</v>
      </c>
      <c r="AL82" s="208">
        <v>4997460</v>
      </c>
      <c r="AM82" s="208">
        <v>4997460</v>
      </c>
      <c r="AN82" s="208">
        <v>4997460</v>
      </c>
      <c r="AO82" s="208">
        <v>4997459.8</v>
      </c>
      <c r="AP82" s="208">
        <v>4997460</v>
      </c>
      <c r="AQ82" s="208">
        <v>4997460</v>
      </c>
      <c r="AR82" s="208">
        <v>4997460</v>
      </c>
      <c r="AS82" s="208">
        <v>4997459.8</v>
      </c>
      <c r="AT82" s="208">
        <v>4997460</v>
      </c>
      <c r="AU82" s="208">
        <v>4997460</v>
      </c>
      <c r="AV82" s="208">
        <v>4997460</v>
      </c>
      <c r="AW82" s="208">
        <v>4997459.8</v>
      </c>
      <c r="AX82" s="208">
        <v>4997460</v>
      </c>
      <c r="AY82" s="208">
        <v>4997460</v>
      </c>
      <c r="AZ82" s="208">
        <v>4997460</v>
      </c>
      <c r="BA82" s="208">
        <v>4997459.8</v>
      </c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</row>
    <row r="83" spans="1:71" ht="16.5" customHeight="1" x14ac:dyDescent="0.25">
      <c r="A83" s="208" t="s">
        <v>1315</v>
      </c>
      <c r="B83" s="208">
        <v>2960311</v>
      </c>
      <c r="C83" s="208">
        <v>2961387</v>
      </c>
      <c r="D83" s="208">
        <v>2961740</v>
      </c>
      <c r="E83" s="208">
        <v>2961740</v>
      </c>
      <c r="F83" s="208">
        <v>2961749</v>
      </c>
      <c r="G83" s="208">
        <v>2962462</v>
      </c>
      <c r="H83" s="208">
        <v>2963391</v>
      </c>
      <c r="I83" s="208">
        <v>2965443.05</v>
      </c>
      <c r="J83" s="208">
        <v>2965899</v>
      </c>
      <c r="K83" s="208">
        <v>2966472</v>
      </c>
      <c r="L83" s="208">
        <v>2968178</v>
      </c>
      <c r="M83" s="208">
        <v>2970076.14</v>
      </c>
      <c r="N83" s="208">
        <v>2970688</v>
      </c>
      <c r="O83" s="208">
        <v>2973095</v>
      </c>
      <c r="P83" s="208">
        <v>2973095</v>
      </c>
      <c r="Q83" s="208">
        <v>2973095.33</v>
      </c>
      <c r="R83" s="208">
        <v>2973095</v>
      </c>
      <c r="S83" s="208">
        <v>2973095</v>
      </c>
      <c r="T83" s="208">
        <v>2973095</v>
      </c>
      <c r="U83" s="208">
        <v>2973095.33</v>
      </c>
      <c r="V83" s="208">
        <v>2973095</v>
      </c>
      <c r="W83" s="208">
        <v>2973095</v>
      </c>
      <c r="X83" s="208">
        <v>2973095</v>
      </c>
      <c r="Y83" s="208">
        <v>2973095.33</v>
      </c>
      <c r="Z83" s="208">
        <v>2973095</v>
      </c>
      <c r="AA83" s="208">
        <v>2973095</v>
      </c>
      <c r="AB83" s="208">
        <v>2973095</v>
      </c>
      <c r="AC83" s="208">
        <v>2973095.33</v>
      </c>
      <c r="AD83" s="208">
        <v>2973095</v>
      </c>
      <c r="AE83" s="208">
        <v>2973095</v>
      </c>
      <c r="AF83" s="208">
        <v>2973095</v>
      </c>
      <c r="AG83" s="208">
        <v>2973095.33</v>
      </c>
      <c r="AH83" s="208">
        <v>2973095</v>
      </c>
      <c r="AI83" s="208">
        <v>2973095</v>
      </c>
      <c r="AJ83" s="208">
        <v>2973095</v>
      </c>
      <c r="AK83" s="208">
        <v>2973095.33</v>
      </c>
      <c r="AL83" s="208">
        <v>2973095</v>
      </c>
      <c r="AM83" s="208">
        <v>2973095</v>
      </c>
      <c r="AN83" s="208">
        <v>2973095</v>
      </c>
      <c r="AO83" s="208">
        <v>2973095.33</v>
      </c>
      <c r="AP83" s="208">
        <v>2973095</v>
      </c>
      <c r="AQ83" s="208">
        <v>2973095</v>
      </c>
      <c r="AR83" s="208">
        <v>2973095</v>
      </c>
      <c r="AS83" s="208">
        <v>2973095.33</v>
      </c>
      <c r="AT83" s="208">
        <v>2973095</v>
      </c>
      <c r="AU83" s="208">
        <v>2973178</v>
      </c>
      <c r="AV83" s="208">
        <v>2973178</v>
      </c>
      <c r="AW83" s="208">
        <v>2973178.63</v>
      </c>
      <c r="AX83" s="208">
        <v>2973178</v>
      </c>
      <c r="AY83" s="208">
        <v>2973554</v>
      </c>
      <c r="AZ83" s="208">
        <v>2973554</v>
      </c>
      <c r="BA83" s="208">
        <v>2973554.31</v>
      </c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</row>
    <row r="84" spans="1:71" ht="16.5" customHeight="1" x14ac:dyDescent="0.25">
      <c r="A84" s="208" t="s">
        <v>1316</v>
      </c>
      <c r="B84" s="208">
        <v>2960311</v>
      </c>
      <c r="C84" s="208">
        <v>2961387</v>
      </c>
      <c r="D84" s="208">
        <v>2961740</v>
      </c>
      <c r="E84" s="208">
        <v>2961740</v>
      </c>
      <c r="F84" s="208">
        <v>2961749</v>
      </c>
      <c r="G84" s="208">
        <v>2962462</v>
      </c>
      <c r="H84" s="208">
        <v>2963391</v>
      </c>
      <c r="I84" s="208">
        <v>2965443.05</v>
      </c>
      <c r="J84" s="208">
        <v>2965899</v>
      </c>
      <c r="K84" s="208">
        <v>2966472</v>
      </c>
      <c r="L84" s="208">
        <v>2968178</v>
      </c>
      <c r="M84" s="208">
        <v>2970076.14</v>
      </c>
      <c r="N84" s="208">
        <v>2970688</v>
      </c>
      <c r="O84" s="208">
        <v>2973095</v>
      </c>
      <c r="P84" s="208">
        <v>2973095</v>
      </c>
      <c r="Q84" s="208">
        <v>2973095.33</v>
      </c>
      <c r="R84" s="208">
        <v>2973095</v>
      </c>
      <c r="S84" s="208">
        <v>2973095</v>
      </c>
      <c r="T84" s="208">
        <v>2973095</v>
      </c>
      <c r="U84" s="208">
        <v>2973095.33</v>
      </c>
      <c r="V84" s="208">
        <v>2973095</v>
      </c>
      <c r="W84" s="208">
        <v>2973095</v>
      </c>
      <c r="X84" s="208">
        <v>2973095</v>
      </c>
      <c r="Y84" s="208">
        <v>2973095.33</v>
      </c>
      <c r="Z84" s="208">
        <v>2973095</v>
      </c>
      <c r="AA84" s="208">
        <v>2973095</v>
      </c>
      <c r="AB84" s="208">
        <v>2973095</v>
      </c>
      <c r="AC84" s="208">
        <v>2973095.33</v>
      </c>
      <c r="AD84" s="208">
        <v>2973095</v>
      </c>
      <c r="AE84" s="208">
        <v>2973095</v>
      </c>
      <c r="AF84" s="208">
        <v>2973095</v>
      </c>
      <c r="AG84" s="208">
        <v>2973095.33</v>
      </c>
      <c r="AH84" s="208">
        <v>2973095</v>
      </c>
      <c r="AI84" s="208">
        <v>2973095</v>
      </c>
      <c r="AJ84" s="208">
        <v>2973095</v>
      </c>
      <c r="AK84" s="208">
        <v>2973095.33</v>
      </c>
      <c r="AL84" s="208">
        <v>2973095</v>
      </c>
      <c r="AM84" s="208">
        <v>2973095</v>
      </c>
      <c r="AN84" s="208">
        <v>2973095</v>
      </c>
      <c r="AO84" s="208">
        <v>2973095.33</v>
      </c>
      <c r="AP84" s="208">
        <v>2973095</v>
      </c>
      <c r="AQ84" s="208">
        <v>2973095</v>
      </c>
      <c r="AR84" s="208">
        <v>2973095</v>
      </c>
      <c r="AS84" s="208">
        <v>2973095.33</v>
      </c>
      <c r="AT84" s="208">
        <v>2973095</v>
      </c>
      <c r="AU84" s="208">
        <v>2973178</v>
      </c>
      <c r="AV84" s="208">
        <v>2973178</v>
      </c>
      <c r="AW84" s="208">
        <v>2973178.63</v>
      </c>
      <c r="AX84" s="208">
        <v>2973178</v>
      </c>
      <c r="AY84" s="208">
        <v>2973554</v>
      </c>
      <c r="AZ84" s="208">
        <v>2973554</v>
      </c>
      <c r="BA84" s="208">
        <v>2973554.31</v>
      </c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</row>
    <row r="85" spans="1:71" ht="16.5" customHeight="1" x14ac:dyDescent="0.25">
      <c r="A85" s="208" t="s">
        <v>1317</v>
      </c>
      <c r="B85" s="208">
        <v>21430420</v>
      </c>
      <c r="C85" s="208">
        <v>21517207</v>
      </c>
      <c r="D85" s="208">
        <v>21545336</v>
      </c>
      <c r="E85" s="208">
        <v>21545336</v>
      </c>
      <c r="F85" s="208">
        <v>21546061</v>
      </c>
      <c r="G85" s="208">
        <v>21601706</v>
      </c>
      <c r="H85" s="208">
        <v>21675356</v>
      </c>
      <c r="I85" s="208">
        <v>21838007.640000001</v>
      </c>
      <c r="J85" s="208">
        <v>21873552</v>
      </c>
      <c r="K85" s="208">
        <v>21918154</v>
      </c>
      <c r="L85" s="208">
        <v>22040077</v>
      </c>
      <c r="M85" s="208">
        <v>22172703.370000001</v>
      </c>
      <c r="N85" s="208">
        <v>22213744</v>
      </c>
      <c r="O85" s="208">
        <v>22372276</v>
      </c>
      <c r="P85" s="208">
        <v>22372276</v>
      </c>
      <c r="Q85" s="208">
        <v>22372276.09</v>
      </c>
      <c r="R85" s="208">
        <v>22372276</v>
      </c>
      <c r="S85" s="208">
        <v>22372276</v>
      </c>
      <c r="T85" s="208">
        <v>22372276</v>
      </c>
      <c r="U85" s="208">
        <v>22372276.09</v>
      </c>
      <c r="V85" s="208">
        <v>22372276</v>
      </c>
      <c r="W85" s="208">
        <v>22372276</v>
      </c>
      <c r="X85" s="208">
        <v>22372276</v>
      </c>
      <c r="Y85" s="208">
        <v>22372276.09</v>
      </c>
      <c r="Z85" s="208">
        <v>22372276</v>
      </c>
      <c r="AA85" s="208">
        <v>22372276</v>
      </c>
      <c r="AB85" s="208">
        <v>22372276</v>
      </c>
      <c r="AC85" s="208">
        <v>22372276.09</v>
      </c>
      <c r="AD85" s="208">
        <v>22372276</v>
      </c>
      <c r="AE85" s="208">
        <v>22372276</v>
      </c>
      <c r="AF85" s="208">
        <v>22372276</v>
      </c>
      <c r="AG85" s="208">
        <v>22372276.09</v>
      </c>
      <c r="AH85" s="208">
        <v>22372276</v>
      </c>
      <c r="AI85" s="208">
        <v>22388093</v>
      </c>
      <c r="AJ85" s="208">
        <v>22388093</v>
      </c>
      <c r="AK85" s="208">
        <v>22388093.280000001</v>
      </c>
      <c r="AL85" s="208">
        <v>22388093</v>
      </c>
      <c r="AM85" s="208">
        <v>22418588</v>
      </c>
      <c r="AN85" s="208">
        <v>22418588</v>
      </c>
      <c r="AO85" s="208">
        <v>22372276.09</v>
      </c>
      <c r="AP85" s="208">
        <v>22372276</v>
      </c>
      <c r="AQ85" s="208">
        <v>22372276</v>
      </c>
      <c r="AR85" s="208">
        <v>22372276</v>
      </c>
      <c r="AS85" s="208">
        <v>22372276.09</v>
      </c>
      <c r="AT85" s="208">
        <v>22372276</v>
      </c>
      <c r="AU85" s="208">
        <v>22386070</v>
      </c>
      <c r="AV85" s="208">
        <v>22386070</v>
      </c>
      <c r="AW85" s="208">
        <v>22386069.899999999</v>
      </c>
      <c r="AX85" s="208">
        <v>22386070</v>
      </c>
      <c r="AY85" s="208">
        <v>22446531</v>
      </c>
      <c r="AZ85" s="208">
        <v>22446531</v>
      </c>
      <c r="BA85" s="208">
        <v>22446531.120000001</v>
      </c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</row>
    <row r="86" spans="1:71" ht="16.5" customHeight="1" x14ac:dyDescent="0.25">
      <c r="A86" s="208" t="s">
        <v>1318</v>
      </c>
      <c r="B86" s="208">
        <v>21430420</v>
      </c>
      <c r="C86" s="208">
        <v>21517207</v>
      </c>
      <c r="D86" s="208">
        <v>21545336</v>
      </c>
      <c r="E86" s="208">
        <v>21545336</v>
      </c>
      <c r="F86" s="208">
        <v>21546061</v>
      </c>
      <c r="G86" s="208">
        <v>21601706</v>
      </c>
      <c r="H86" s="208">
        <v>21675356</v>
      </c>
      <c r="I86" s="208">
        <v>21838007.640000001</v>
      </c>
      <c r="J86" s="208">
        <v>21873552</v>
      </c>
      <c r="K86" s="208">
        <v>21918154</v>
      </c>
      <c r="L86" s="208">
        <v>22040077</v>
      </c>
      <c r="M86" s="208">
        <v>22172703.370000001</v>
      </c>
      <c r="N86" s="208">
        <v>22213744</v>
      </c>
      <c r="O86" s="208">
        <v>22372276</v>
      </c>
      <c r="P86" s="208">
        <v>22372276</v>
      </c>
      <c r="Q86" s="208">
        <v>22372276.09</v>
      </c>
      <c r="R86" s="208">
        <v>22372276</v>
      </c>
      <c r="S86" s="208">
        <v>22372276</v>
      </c>
      <c r="T86" s="208">
        <v>22372276</v>
      </c>
      <c r="U86" s="208">
        <v>22372276.09</v>
      </c>
      <c r="V86" s="208">
        <v>22372276</v>
      </c>
      <c r="W86" s="208">
        <v>22372276</v>
      </c>
      <c r="X86" s="208">
        <v>22372276</v>
      </c>
      <c r="Y86" s="208">
        <v>22372276.09</v>
      </c>
      <c r="Z86" s="208">
        <v>22372276</v>
      </c>
      <c r="AA86" s="208">
        <v>22372276</v>
      </c>
      <c r="AB86" s="208">
        <v>22372276</v>
      </c>
      <c r="AC86" s="208">
        <v>22372276.09</v>
      </c>
      <c r="AD86" s="208">
        <v>22372276</v>
      </c>
      <c r="AE86" s="208">
        <v>22372276</v>
      </c>
      <c r="AF86" s="208">
        <v>22372276</v>
      </c>
      <c r="AG86" s="208">
        <v>22372276.09</v>
      </c>
      <c r="AH86" s="208">
        <v>22372276</v>
      </c>
      <c r="AI86" s="208">
        <v>22388093</v>
      </c>
      <c r="AJ86" s="208">
        <v>22388093</v>
      </c>
      <c r="AK86" s="208">
        <v>22388093.280000001</v>
      </c>
      <c r="AL86" s="208">
        <v>22388093</v>
      </c>
      <c r="AM86" s="208">
        <v>22418588</v>
      </c>
      <c r="AN86" s="208">
        <v>22418588</v>
      </c>
      <c r="AO86" s="208">
        <v>22372276.09</v>
      </c>
      <c r="AP86" s="208">
        <v>22372276</v>
      </c>
      <c r="AQ86" s="208">
        <v>22372276</v>
      </c>
      <c r="AR86" s="208">
        <v>22372276</v>
      </c>
      <c r="AS86" s="208">
        <v>22372276.09</v>
      </c>
      <c r="AT86" s="208">
        <v>22372276</v>
      </c>
      <c r="AU86" s="208">
        <v>22386070</v>
      </c>
      <c r="AV86" s="208">
        <v>22386070</v>
      </c>
      <c r="AW86" s="208">
        <v>22386069.899999999</v>
      </c>
      <c r="AX86" s="208">
        <v>22386070</v>
      </c>
      <c r="AY86" s="208">
        <v>22446531</v>
      </c>
      <c r="AZ86" s="208">
        <v>22446531</v>
      </c>
      <c r="BA86" s="208">
        <v>22446531.120000001</v>
      </c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</row>
    <row r="87" spans="1:71" ht="16.5" customHeight="1" x14ac:dyDescent="0.25">
      <c r="A87" s="208" t="s">
        <v>1319</v>
      </c>
      <c r="B87" s="208">
        <v>55622381</v>
      </c>
      <c r="C87" s="208">
        <v>52185458</v>
      </c>
      <c r="D87" s="208">
        <v>47834618</v>
      </c>
      <c r="E87" s="208">
        <v>48254800</v>
      </c>
      <c r="F87" s="208">
        <v>52822074</v>
      </c>
      <c r="G87" s="208">
        <v>47245261</v>
      </c>
      <c r="H87" s="208">
        <v>42540157</v>
      </c>
      <c r="I87" s="208">
        <v>46646426.490000002</v>
      </c>
      <c r="J87" s="208">
        <v>51618621</v>
      </c>
      <c r="K87" s="208">
        <v>31879550</v>
      </c>
      <c r="L87" s="208">
        <v>27869887</v>
      </c>
      <c r="M87" s="208">
        <v>15858480.92</v>
      </c>
      <c r="N87" s="208">
        <v>10193235</v>
      </c>
      <c r="O87" s="208">
        <v>16309512</v>
      </c>
      <c r="P87" s="208">
        <v>10084954</v>
      </c>
      <c r="Q87" s="208">
        <v>13745952.359999999</v>
      </c>
      <c r="R87" s="208">
        <v>10010294</v>
      </c>
      <c r="S87" s="208">
        <v>18723375</v>
      </c>
      <c r="T87" s="208">
        <v>9970482</v>
      </c>
      <c r="U87" s="208">
        <v>17844196.149999999</v>
      </c>
      <c r="V87" s="208">
        <v>12903460</v>
      </c>
      <c r="W87" s="208">
        <v>22098062</v>
      </c>
      <c r="X87" s="208">
        <v>11413384</v>
      </c>
      <c r="Y87" s="208">
        <v>20229332.550000001</v>
      </c>
      <c r="Z87" s="208">
        <v>12614975</v>
      </c>
      <c r="AA87" s="208">
        <v>21090279</v>
      </c>
      <c r="AB87" s="208">
        <v>12088414</v>
      </c>
      <c r="AC87" s="208">
        <v>21210294.420000002</v>
      </c>
      <c r="AD87" s="208">
        <v>13389443</v>
      </c>
      <c r="AE87" s="208">
        <v>23238116</v>
      </c>
      <c r="AF87" s="208">
        <v>12529351</v>
      </c>
      <c r="AG87" s="208">
        <v>22813204.399999999</v>
      </c>
      <c r="AH87" s="208">
        <v>11590996</v>
      </c>
      <c r="AI87" s="208">
        <v>21187300</v>
      </c>
      <c r="AJ87" s="208">
        <v>10502941</v>
      </c>
      <c r="AK87" s="208">
        <v>16971015.050000001</v>
      </c>
      <c r="AL87" s="208">
        <v>11908986</v>
      </c>
      <c r="AM87" s="208">
        <v>19124177</v>
      </c>
      <c r="AN87" s="208">
        <v>16157613</v>
      </c>
      <c r="AO87" s="208">
        <v>24674742.690000001</v>
      </c>
      <c r="AP87" s="208">
        <v>22098091</v>
      </c>
      <c r="AQ87" s="208">
        <v>30103222</v>
      </c>
      <c r="AR87" s="208">
        <v>25665808</v>
      </c>
      <c r="AS87" s="208">
        <v>32505107.620000001</v>
      </c>
      <c r="AT87" s="208">
        <v>31619871</v>
      </c>
      <c r="AU87" s="208">
        <v>39374303</v>
      </c>
      <c r="AV87" s="208">
        <v>36936898</v>
      </c>
      <c r="AW87" s="208">
        <v>44225576.07</v>
      </c>
      <c r="AX87" s="208">
        <v>40427413</v>
      </c>
      <c r="AY87" s="208">
        <v>47429243</v>
      </c>
      <c r="AZ87" s="208">
        <v>44307890</v>
      </c>
      <c r="BA87" s="208">
        <v>51382427.530000001</v>
      </c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</row>
    <row r="88" spans="1:71" ht="16.5" customHeight="1" x14ac:dyDescent="0.25">
      <c r="A88" s="208" t="s">
        <v>1320</v>
      </c>
      <c r="B88" s="208">
        <v>500000</v>
      </c>
      <c r="C88" s="208">
        <v>500000</v>
      </c>
      <c r="D88" s="208">
        <v>500000</v>
      </c>
      <c r="E88" s="208">
        <v>500000</v>
      </c>
      <c r="F88" s="208">
        <v>500000</v>
      </c>
      <c r="G88" s="208">
        <v>500000</v>
      </c>
      <c r="H88" s="208">
        <v>500000</v>
      </c>
      <c r="I88" s="208">
        <v>500000</v>
      </c>
      <c r="J88" s="208">
        <v>500000</v>
      </c>
      <c r="K88" s="208">
        <v>500000</v>
      </c>
      <c r="L88" s="208">
        <v>500000</v>
      </c>
      <c r="M88" s="208">
        <v>500000</v>
      </c>
      <c r="N88" s="208">
        <v>500000</v>
      </c>
      <c r="O88" s="208">
        <v>500000</v>
      </c>
      <c r="P88" s="208">
        <v>500000</v>
      </c>
      <c r="Q88" s="208">
        <v>500000</v>
      </c>
      <c r="R88" s="208">
        <v>500000</v>
      </c>
      <c r="S88" s="208">
        <v>500000</v>
      </c>
      <c r="T88" s="208">
        <v>500000</v>
      </c>
      <c r="U88" s="208">
        <v>500000</v>
      </c>
      <c r="V88" s="208">
        <v>500000</v>
      </c>
      <c r="W88" s="208">
        <v>500000</v>
      </c>
      <c r="X88" s="208">
        <v>500000</v>
      </c>
      <c r="Y88" s="208">
        <v>500000</v>
      </c>
      <c r="Z88" s="208">
        <v>500000</v>
      </c>
      <c r="AA88" s="208">
        <v>500000</v>
      </c>
      <c r="AB88" s="208">
        <v>500000</v>
      </c>
      <c r="AC88" s="208">
        <v>500000</v>
      </c>
      <c r="AD88" s="208">
        <v>500000</v>
      </c>
      <c r="AE88" s="208">
        <v>500000</v>
      </c>
      <c r="AF88" s="208">
        <v>500000</v>
      </c>
      <c r="AG88" s="208">
        <v>500000</v>
      </c>
      <c r="AH88" s="208">
        <v>500000</v>
      </c>
      <c r="AI88" s="208">
        <v>500000</v>
      </c>
      <c r="AJ88" s="208">
        <v>500000</v>
      </c>
      <c r="AK88" s="208">
        <v>500000</v>
      </c>
      <c r="AL88" s="208">
        <v>500000</v>
      </c>
      <c r="AM88" s="208">
        <v>500000</v>
      </c>
      <c r="AN88" s="208">
        <v>500000</v>
      </c>
      <c r="AO88" s="208">
        <v>500000</v>
      </c>
      <c r="AP88" s="208">
        <v>500000</v>
      </c>
      <c r="AQ88" s="208">
        <v>500000</v>
      </c>
      <c r="AR88" s="208">
        <v>500000</v>
      </c>
      <c r="AS88" s="208">
        <v>500000</v>
      </c>
      <c r="AT88" s="208">
        <v>500000</v>
      </c>
      <c r="AU88" s="208">
        <v>500000</v>
      </c>
      <c r="AV88" s="208">
        <v>500000</v>
      </c>
      <c r="AW88" s="208">
        <v>500000</v>
      </c>
      <c r="AX88" s="208">
        <v>500000</v>
      </c>
      <c r="AY88" s="208">
        <v>500000</v>
      </c>
      <c r="AZ88" s="208">
        <v>500000</v>
      </c>
      <c r="BA88" s="208">
        <v>500000</v>
      </c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</row>
    <row r="89" spans="1:71" ht="16.5" customHeight="1" x14ac:dyDescent="0.25">
      <c r="A89" s="208" t="s">
        <v>1321</v>
      </c>
      <c r="B89" s="208">
        <v>500000</v>
      </c>
      <c r="C89" s="208">
        <v>500000</v>
      </c>
      <c r="D89" s="208">
        <v>500000</v>
      </c>
      <c r="E89" s="208">
        <v>500000</v>
      </c>
      <c r="F89" s="208">
        <v>500000</v>
      </c>
      <c r="G89" s="208">
        <v>500000</v>
      </c>
      <c r="H89" s="208">
        <v>500000</v>
      </c>
      <c r="I89" s="208">
        <v>500000</v>
      </c>
      <c r="J89" s="208">
        <v>500000</v>
      </c>
      <c r="K89" s="208">
        <v>500000</v>
      </c>
      <c r="L89" s="208">
        <v>500000</v>
      </c>
      <c r="M89" s="208">
        <v>500000</v>
      </c>
      <c r="N89" s="208">
        <v>500000</v>
      </c>
      <c r="O89" s="208">
        <v>500000</v>
      </c>
      <c r="P89" s="208">
        <v>500000</v>
      </c>
      <c r="Q89" s="208">
        <v>500000</v>
      </c>
      <c r="R89" s="208">
        <v>500000</v>
      </c>
      <c r="S89" s="208">
        <v>500000</v>
      </c>
      <c r="T89" s="208">
        <v>500000</v>
      </c>
      <c r="U89" s="208">
        <v>500000</v>
      </c>
      <c r="V89" s="208">
        <v>500000</v>
      </c>
      <c r="W89" s="208">
        <v>500000</v>
      </c>
      <c r="X89" s="208">
        <v>500000</v>
      </c>
      <c r="Y89" s="208">
        <v>500000</v>
      </c>
      <c r="Z89" s="208">
        <v>500000</v>
      </c>
      <c r="AA89" s="208">
        <v>500000</v>
      </c>
      <c r="AB89" s="208">
        <v>500000</v>
      </c>
      <c r="AC89" s="208">
        <v>500000</v>
      </c>
      <c r="AD89" s="208">
        <v>500000</v>
      </c>
      <c r="AE89" s="208">
        <v>500000</v>
      </c>
      <c r="AF89" s="208">
        <v>500000</v>
      </c>
      <c r="AG89" s="208">
        <v>500000</v>
      </c>
      <c r="AH89" s="208">
        <v>500000</v>
      </c>
      <c r="AI89" s="208">
        <v>500000</v>
      </c>
      <c r="AJ89" s="208">
        <v>500000</v>
      </c>
      <c r="AK89" s="208">
        <v>500000</v>
      </c>
      <c r="AL89" s="208">
        <v>500000</v>
      </c>
      <c r="AM89" s="208">
        <v>500000</v>
      </c>
      <c r="AN89" s="208">
        <v>500000</v>
      </c>
      <c r="AO89" s="208">
        <v>500000</v>
      </c>
      <c r="AP89" s="208">
        <v>500000</v>
      </c>
      <c r="AQ89" s="208">
        <v>500000</v>
      </c>
      <c r="AR89" s="208">
        <v>500000</v>
      </c>
      <c r="AS89" s="208">
        <v>500000</v>
      </c>
      <c r="AT89" s="208">
        <v>500000</v>
      </c>
      <c r="AU89" s="208">
        <v>500000</v>
      </c>
      <c r="AV89" s="208">
        <v>500000</v>
      </c>
      <c r="AW89" s="208">
        <v>500000</v>
      </c>
      <c r="AX89" s="208">
        <v>500000</v>
      </c>
      <c r="AY89" s="208">
        <v>500000</v>
      </c>
      <c r="AZ89" s="208">
        <v>500000</v>
      </c>
      <c r="BA89" s="208">
        <v>500000</v>
      </c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</row>
    <row r="90" spans="1:71" ht="16.5" customHeight="1" x14ac:dyDescent="0.25">
      <c r="A90" s="208" t="s">
        <v>1322</v>
      </c>
      <c r="B90" s="208">
        <v>55122381</v>
      </c>
      <c r="C90" s="208">
        <v>51685458</v>
      </c>
      <c r="D90" s="208">
        <v>47334618</v>
      </c>
      <c r="E90" s="208">
        <v>47754800</v>
      </c>
      <c r="F90" s="208">
        <v>52322074</v>
      </c>
      <c r="G90" s="208">
        <v>46745261</v>
      </c>
      <c r="H90" s="208">
        <v>42040157</v>
      </c>
      <c r="I90" s="208">
        <v>46146426.490000002</v>
      </c>
      <c r="J90" s="208">
        <v>51118621</v>
      </c>
      <c r="K90" s="208">
        <v>31379550</v>
      </c>
      <c r="L90" s="208">
        <v>27369887</v>
      </c>
      <c r="M90" s="208">
        <v>15358480.92</v>
      </c>
      <c r="N90" s="208">
        <v>9693235</v>
      </c>
      <c r="O90" s="208">
        <v>15809512</v>
      </c>
      <c r="P90" s="208">
        <v>9584954</v>
      </c>
      <c r="Q90" s="208">
        <v>13245952.359999999</v>
      </c>
      <c r="R90" s="208">
        <v>9510294</v>
      </c>
      <c r="S90" s="208">
        <v>18223375</v>
      </c>
      <c r="T90" s="208">
        <v>9470482</v>
      </c>
      <c r="U90" s="208">
        <v>17344196.149999999</v>
      </c>
      <c r="V90" s="208">
        <v>12403460</v>
      </c>
      <c r="W90" s="208">
        <v>21598062</v>
      </c>
      <c r="X90" s="208">
        <v>10913384</v>
      </c>
      <c r="Y90" s="208">
        <v>19729332.550000001</v>
      </c>
      <c r="Z90" s="208">
        <v>12114975</v>
      </c>
      <c r="AA90" s="208">
        <v>20590279</v>
      </c>
      <c r="AB90" s="208">
        <v>11588414</v>
      </c>
      <c r="AC90" s="208">
        <v>20710294.420000002</v>
      </c>
      <c r="AD90" s="208">
        <v>12889443</v>
      </c>
      <c r="AE90" s="208">
        <v>22738116</v>
      </c>
      <c r="AF90" s="208">
        <v>12029351</v>
      </c>
      <c r="AG90" s="208">
        <v>22313204.399999999</v>
      </c>
      <c r="AH90" s="208">
        <v>11090996</v>
      </c>
      <c r="AI90" s="208">
        <v>20687300</v>
      </c>
      <c r="AJ90" s="208">
        <v>10002941</v>
      </c>
      <c r="AK90" s="208">
        <v>16471015.050000001</v>
      </c>
      <c r="AL90" s="208">
        <v>11408986</v>
      </c>
      <c r="AM90" s="208">
        <v>18624177</v>
      </c>
      <c r="AN90" s="208">
        <v>15657613</v>
      </c>
      <c r="AO90" s="208">
        <v>24174742.690000001</v>
      </c>
      <c r="AP90" s="208">
        <v>21598091</v>
      </c>
      <c r="AQ90" s="208">
        <v>29603222</v>
      </c>
      <c r="AR90" s="208">
        <v>25165808</v>
      </c>
      <c r="AS90" s="208">
        <v>32005107.620000001</v>
      </c>
      <c r="AT90" s="208">
        <v>31119871</v>
      </c>
      <c r="AU90" s="208">
        <v>38874303</v>
      </c>
      <c r="AV90" s="208">
        <v>36436898</v>
      </c>
      <c r="AW90" s="208">
        <v>43725576.07</v>
      </c>
      <c r="AX90" s="208">
        <v>39927413</v>
      </c>
      <c r="AY90" s="208">
        <v>46929243</v>
      </c>
      <c r="AZ90" s="208">
        <v>43807890</v>
      </c>
      <c r="BA90" s="208">
        <v>50882427.530000001</v>
      </c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</row>
    <row r="91" spans="1:71" ht="16.5" customHeight="1" x14ac:dyDescent="0.25">
      <c r="A91" s="208" t="s">
        <v>1323</v>
      </c>
      <c r="B91" s="208">
        <v>223100</v>
      </c>
      <c r="C91" s="208">
        <v>162559</v>
      </c>
      <c r="D91" s="208">
        <v>161187</v>
      </c>
      <c r="E91" s="208">
        <v>161187</v>
      </c>
      <c r="F91" s="208">
        <v>204863</v>
      </c>
      <c r="G91" s="208">
        <v>173907</v>
      </c>
      <c r="H91" s="208">
        <v>321263</v>
      </c>
      <c r="I91" s="208">
        <v>161348.6</v>
      </c>
      <c r="J91" s="208">
        <v>202903</v>
      </c>
      <c r="K91" s="208">
        <v>187948</v>
      </c>
      <c r="L91" s="208">
        <v>189964</v>
      </c>
      <c r="M91" s="208">
        <v>174997.6</v>
      </c>
      <c r="N91" s="208">
        <v>236775</v>
      </c>
      <c r="O91" s="208">
        <v>160344</v>
      </c>
      <c r="P91" s="208">
        <v>160678</v>
      </c>
      <c r="Q91" s="208">
        <v>162342.9</v>
      </c>
      <c r="R91" s="208">
        <v>159929</v>
      </c>
      <c r="S91" s="208">
        <v>161387</v>
      </c>
      <c r="T91" s="208">
        <v>161890</v>
      </c>
      <c r="U91" s="208">
        <v>163591.1</v>
      </c>
      <c r="V91" s="208">
        <v>163192</v>
      </c>
      <c r="W91" s="208">
        <v>161830</v>
      </c>
      <c r="X91" s="208">
        <v>164063</v>
      </c>
      <c r="Y91" s="208">
        <v>173403.61</v>
      </c>
      <c r="Z91" s="208">
        <v>179575</v>
      </c>
      <c r="AA91" s="208">
        <v>181623</v>
      </c>
      <c r="AB91" s="208">
        <v>185934</v>
      </c>
      <c r="AC91" s="208">
        <v>194732.37</v>
      </c>
      <c r="AD91" s="208">
        <v>203434</v>
      </c>
      <c r="AE91" s="208">
        <v>208488</v>
      </c>
      <c r="AF91" s="208">
        <v>210198</v>
      </c>
      <c r="AG91" s="208">
        <v>217756.44</v>
      </c>
      <c r="AH91" s="208">
        <v>226592</v>
      </c>
      <c r="AI91" s="208">
        <v>219880</v>
      </c>
      <c r="AJ91" s="208">
        <v>227366</v>
      </c>
      <c r="AK91" s="208">
        <v>236679.79</v>
      </c>
      <c r="AL91" s="208">
        <v>246049</v>
      </c>
      <c r="AM91" s="208">
        <v>224170</v>
      </c>
      <c r="AN91" s="208">
        <v>238182</v>
      </c>
      <c r="AO91" s="208">
        <v>300240.55</v>
      </c>
      <c r="AP91" s="208">
        <v>268048</v>
      </c>
      <c r="AQ91" s="208">
        <v>278738</v>
      </c>
      <c r="AR91" s="208">
        <v>-336423</v>
      </c>
      <c r="AS91" s="208">
        <v>-329439.23</v>
      </c>
      <c r="AT91" s="208">
        <v>-323656</v>
      </c>
      <c r="AU91" s="208">
        <v>-330855</v>
      </c>
      <c r="AV91" s="208">
        <v>-324790</v>
      </c>
      <c r="AW91" s="208">
        <v>-318725.49</v>
      </c>
      <c r="AX91" s="208">
        <v>-1143356</v>
      </c>
      <c r="AY91" s="208">
        <v>-1280699</v>
      </c>
      <c r="AZ91" s="208">
        <v>-1228283</v>
      </c>
      <c r="BA91" s="208">
        <v>-1238529.01</v>
      </c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</row>
    <row r="92" spans="1:71" ht="16.5" customHeight="1" x14ac:dyDescent="0.25">
      <c r="A92" s="208" t="s">
        <v>1324</v>
      </c>
      <c r="B92" s="208">
        <v>61913</v>
      </c>
      <c r="C92" s="208">
        <v>161187</v>
      </c>
      <c r="D92" s="208">
        <v>161187</v>
      </c>
      <c r="E92" s="208">
        <v>161187</v>
      </c>
      <c r="F92" s="208">
        <v>162007</v>
      </c>
      <c r="G92" s="208">
        <v>161669</v>
      </c>
      <c r="H92" s="208">
        <v>161351</v>
      </c>
      <c r="I92" s="208">
        <v>161348.6</v>
      </c>
      <c r="J92" s="208">
        <v>161616</v>
      </c>
      <c r="K92" s="208">
        <v>165220</v>
      </c>
      <c r="L92" s="208">
        <v>164794</v>
      </c>
      <c r="M92" s="208">
        <v>161150.04999999999</v>
      </c>
      <c r="N92" s="208">
        <v>160824</v>
      </c>
      <c r="O92" s="208">
        <v>0</v>
      </c>
      <c r="P92" s="208">
        <v>0</v>
      </c>
      <c r="Q92" s="208">
        <v>0</v>
      </c>
      <c r="R92" s="208">
        <v>0</v>
      </c>
      <c r="S92" s="208">
        <v>0</v>
      </c>
      <c r="T92" s="208">
        <v>0</v>
      </c>
      <c r="U92" s="208">
        <v>0</v>
      </c>
      <c r="V92" s="208">
        <v>0</v>
      </c>
      <c r="W92" s="208">
        <v>0</v>
      </c>
      <c r="X92" s="208">
        <v>0</v>
      </c>
      <c r="Y92" s="208">
        <v>0</v>
      </c>
      <c r="Z92" s="208">
        <v>0</v>
      </c>
      <c r="AA92" s="208">
        <v>0</v>
      </c>
      <c r="AB92" s="208">
        <v>0</v>
      </c>
      <c r="AC92" s="208">
        <v>0</v>
      </c>
      <c r="AD92" s="208">
        <v>0</v>
      </c>
      <c r="AE92" s="208">
        <v>0</v>
      </c>
      <c r="AF92" s="208">
        <v>0</v>
      </c>
      <c r="AG92" s="208">
        <v>0</v>
      </c>
      <c r="AH92" s="208">
        <v>0</v>
      </c>
      <c r="AI92" s="208">
        <v>0</v>
      </c>
      <c r="AJ92" s="208">
        <v>0</v>
      </c>
      <c r="AK92" s="208">
        <v>0</v>
      </c>
      <c r="AL92" s="208">
        <v>0</v>
      </c>
      <c r="AM92" s="208">
        <v>0</v>
      </c>
      <c r="AN92" s="208">
        <v>0</v>
      </c>
      <c r="AO92" s="208">
        <v>0</v>
      </c>
      <c r="AP92" s="208">
        <v>-41343</v>
      </c>
      <c r="AQ92" s="208">
        <v>-47179</v>
      </c>
      <c r="AR92" s="208">
        <v>-668455</v>
      </c>
      <c r="AS92" s="208">
        <v>-668455.42000000004</v>
      </c>
      <c r="AT92" s="208">
        <v>-669657</v>
      </c>
      <c r="AU92" s="208">
        <v>-669657</v>
      </c>
      <c r="AV92" s="208">
        <v>-669657</v>
      </c>
      <c r="AW92" s="208">
        <v>-669657.28</v>
      </c>
      <c r="AX92" s="208">
        <v>-669657</v>
      </c>
      <c r="AY92" s="208">
        <v>-669657</v>
      </c>
      <c r="AZ92" s="208">
        <v>-669657</v>
      </c>
      <c r="BA92" s="208">
        <v>-669657.28</v>
      </c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</row>
    <row r="93" spans="1:71" ht="16.5" customHeight="1" x14ac:dyDescent="0.25">
      <c r="A93" s="208" t="s">
        <v>1325</v>
      </c>
      <c r="B93" s="208">
        <v>0</v>
      </c>
      <c r="C93" s="208">
        <v>0</v>
      </c>
      <c r="D93" s="208">
        <v>0</v>
      </c>
      <c r="E93" s="208">
        <v>0</v>
      </c>
      <c r="F93" s="208">
        <v>0</v>
      </c>
      <c r="G93" s="208">
        <v>161669</v>
      </c>
      <c r="H93" s="208">
        <v>0</v>
      </c>
      <c r="I93" s="208">
        <v>0</v>
      </c>
      <c r="J93" s="208">
        <v>0</v>
      </c>
      <c r="K93" s="208">
        <v>0</v>
      </c>
      <c r="L93" s="208">
        <v>0</v>
      </c>
      <c r="M93" s="208">
        <v>0</v>
      </c>
      <c r="N93" s="208">
        <v>0</v>
      </c>
      <c r="O93" s="208">
        <v>0</v>
      </c>
      <c r="P93" s="208">
        <v>0</v>
      </c>
      <c r="Q93" s="208">
        <v>0</v>
      </c>
      <c r="R93" s="208">
        <v>0</v>
      </c>
      <c r="S93" s="208">
        <v>0</v>
      </c>
      <c r="T93" s="208">
        <v>0</v>
      </c>
      <c r="U93" s="208">
        <v>0</v>
      </c>
      <c r="V93" s="208">
        <v>0</v>
      </c>
      <c r="W93" s="208">
        <v>0</v>
      </c>
      <c r="X93" s="208">
        <v>0</v>
      </c>
      <c r="Y93" s="208">
        <v>0</v>
      </c>
      <c r="Z93" s="208">
        <v>0</v>
      </c>
      <c r="AA93" s="208">
        <v>0</v>
      </c>
      <c r="AB93" s="208">
        <v>0</v>
      </c>
      <c r="AC93" s="208">
        <v>0</v>
      </c>
      <c r="AD93" s="208">
        <v>0</v>
      </c>
      <c r="AE93" s="208">
        <v>0</v>
      </c>
      <c r="AF93" s="208">
        <v>0</v>
      </c>
      <c r="AG93" s="208">
        <v>0</v>
      </c>
      <c r="AH93" s="208">
        <v>0</v>
      </c>
      <c r="AI93" s="208">
        <v>0</v>
      </c>
      <c r="AJ93" s="208">
        <v>0</v>
      </c>
      <c r="AK93" s="208">
        <v>0</v>
      </c>
      <c r="AL93" s="208">
        <v>0</v>
      </c>
      <c r="AM93" s="208">
        <v>0</v>
      </c>
      <c r="AN93" s="208">
        <v>0</v>
      </c>
      <c r="AO93" s="208">
        <v>0</v>
      </c>
      <c r="AP93" s="208">
        <v>0</v>
      </c>
      <c r="AQ93" s="208">
        <v>0</v>
      </c>
      <c r="AR93" s="208">
        <v>0</v>
      </c>
      <c r="AS93" s="208">
        <v>0</v>
      </c>
      <c r="AT93" s="208">
        <v>0</v>
      </c>
      <c r="AU93" s="208">
        <v>0</v>
      </c>
      <c r="AV93" s="208">
        <v>0</v>
      </c>
      <c r="AW93" s="208">
        <v>0</v>
      </c>
      <c r="AX93" s="208">
        <v>0</v>
      </c>
      <c r="AY93" s="208">
        <v>0</v>
      </c>
      <c r="AZ93" s="208">
        <v>0</v>
      </c>
      <c r="BA93" s="208">
        <v>0</v>
      </c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</row>
    <row r="94" spans="1:71" ht="16.5" customHeight="1" x14ac:dyDescent="0.25">
      <c r="A94" s="208" t="s">
        <v>1326</v>
      </c>
      <c r="B94" s="208">
        <v>61913</v>
      </c>
      <c r="C94" s="208">
        <v>161187</v>
      </c>
      <c r="D94" s="208">
        <v>161187</v>
      </c>
      <c r="E94" s="208">
        <v>161187</v>
      </c>
      <c r="F94" s="208">
        <v>162007</v>
      </c>
      <c r="G94" s="208">
        <v>0</v>
      </c>
      <c r="H94" s="208">
        <v>161351</v>
      </c>
      <c r="I94" s="208">
        <v>161348.6</v>
      </c>
      <c r="J94" s="208">
        <v>161616</v>
      </c>
      <c r="K94" s="208">
        <v>165220</v>
      </c>
      <c r="L94" s="208">
        <v>164794</v>
      </c>
      <c r="M94" s="208">
        <v>161150.04999999999</v>
      </c>
      <c r="N94" s="208">
        <v>160824</v>
      </c>
      <c r="O94" s="208">
        <v>0</v>
      </c>
      <c r="P94" s="208">
        <v>0</v>
      </c>
      <c r="Q94" s="208">
        <v>0</v>
      </c>
      <c r="R94" s="208">
        <v>0</v>
      </c>
      <c r="S94" s="208">
        <v>0</v>
      </c>
      <c r="T94" s="208">
        <v>0</v>
      </c>
      <c r="U94" s="208">
        <v>0</v>
      </c>
      <c r="V94" s="208">
        <v>0</v>
      </c>
      <c r="W94" s="208">
        <v>0</v>
      </c>
      <c r="X94" s="208">
        <v>0</v>
      </c>
      <c r="Y94" s="208">
        <v>0</v>
      </c>
      <c r="Z94" s="208">
        <v>0</v>
      </c>
      <c r="AA94" s="208">
        <v>0</v>
      </c>
      <c r="AB94" s="208">
        <v>0</v>
      </c>
      <c r="AC94" s="208">
        <v>0</v>
      </c>
      <c r="AD94" s="208">
        <v>0</v>
      </c>
      <c r="AE94" s="208">
        <v>0</v>
      </c>
      <c r="AF94" s="208">
        <v>0</v>
      </c>
      <c r="AG94" s="208">
        <v>0</v>
      </c>
      <c r="AH94" s="208">
        <v>0</v>
      </c>
      <c r="AI94" s="208">
        <v>0</v>
      </c>
      <c r="AJ94" s="208">
        <v>0</v>
      </c>
      <c r="AK94" s="208">
        <v>0</v>
      </c>
      <c r="AL94" s="208">
        <v>0</v>
      </c>
      <c r="AM94" s="208">
        <v>0</v>
      </c>
      <c r="AN94" s="208">
        <v>0</v>
      </c>
      <c r="AO94" s="208">
        <v>0</v>
      </c>
      <c r="AP94" s="208">
        <v>-41343</v>
      </c>
      <c r="AQ94" s="208">
        <v>-47179</v>
      </c>
      <c r="AR94" s="208">
        <v>-668455</v>
      </c>
      <c r="AS94" s="208">
        <v>-668455.42000000004</v>
      </c>
      <c r="AT94" s="208">
        <v>-669657</v>
      </c>
      <c r="AU94" s="208">
        <v>-669657</v>
      </c>
      <c r="AV94" s="208">
        <v>-669657</v>
      </c>
      <c r="AW94" s="208">
        <v>-669657.28</v>
      </c>
      <c r="AX94" s="208">
        <v>-669657</v>
      </c>
      <c r="AY94" s="208">
        <v>-669657</v>
      </c>
      <c r="AZ94" s="208">
        <v>-669657</v>
      </c>
      <c r="BA94" s="208">
        <v>-669657.28</v>
      </c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</row>
    <row r="95" spans="1:71" ht="16.5" customHeight="1" x14ac:dyDescent="0.25">
      <c r="A95" s="208" t="s">
        <v>1327</v>
      </c>
      <c r="B95" s="208">
        <v>0</v>
      </c>
      <c r="C95" s="208">
        <v>0</v>
      </c>
      <c r="D95" s="208">
        <v>0</v>
      </c>
      <c r="E95" s="208">
        <v>0</v>
      </c>
      <c r="F95" s="208">
        <v>0</v>
      </c>
      <c r="G95" s="208">
        <v>12238</v>
      </c>
      <c r="H95" s="208">
        <v>159912</v>
      </c>
      <c r="I95" s="208">
        <v>0</v>
      </c>
      <c r="J95" s="208">
        <v>41287</v>
      </c>
      <c r="K95" s="208">
        <v>22728</v>
      </c>
      <c r="L95" s="208">
        <v>25170</v>
      </c>
      <c r="M95" s="208">
        <v>13847.55</v>
      </c>
      <c r="N95" s="208">
        <v>75951</v>
      </c>
      <c r="O95" s="208">
        <v>0</v>
      </c>
      <c r="P95" s="208">
        <v>0</v>
      </c>
      <c r="Q95" s="208">
        <v>0</v>
      </c>
      <c r="R95" s="208">
        <v>0</v>
      </c>
      <c r="S95" s="208">
        <v>0</v>
      </c>
      <c r="T95" s="208">
        <v>0</v>
      </c>
      <c r="U95" s="208">
        <v>0</v>
      </c>
      <c r="V95" s="208">
        <v>0</v>
      </c>
      <c r="W95" s="208">
        <v>0</v>
      </c>
      <c r="X95" s="208">
        <v>0</v>
      </c>
      <c r="Y95" s="208">
        <v>0</v>
      </c>
      <c r="Z95" s="208">
        <v>0</v>
      </c>
      <c r="AA95" s="208">
        <v>0</v>
      </c>
      <c r="AB95" s="208">
        <v>0</v>
      </c>
      <c r="AC95" s="208">
        <v>0</v>
      </c>
      <c r="AD95" s="208">
        <v>0</v>
      </c>
      <c r="AE95" s="208">
        <v>0</v>
      </c>
      <c r="AF95" s="208">
        <v>0</v>
      </c>
      <c r="AG95" s="208">
        <v>0</v>
      </c>
      <c r="AH95" s="208">
        <v>0</v>
      </c>
      <c r="AI95" s="208">
        <v>0</v>
      </c>
      <c r="AJ95" s="208">
        <v>0</v>
      </c>
      <c r="AK95" s="208">
        <v>0</v>
      </c>
      <c r="AL95" s="208">
        <v>0</v>
      </c>
      <c r="AM95" s="208">
        <v>0</v>
      </c>
      <c r="AN95" s="208">
        <v>0</v>
      </c>
      <c r="AO95" s="208">
        <v>0</v>
      </c>
      <c r="AP95" s="208">
        <v>0</v>
      </c>
      <c r="AQ95" s="208">
        <v>0</v>
      </c>
      <c r="AR95" s="208">
        <v>0</v>
      </c>
      <c r="AS95" s="208">
        <v>0</v>
      </c>
      <c r="AT95" s="208">
        <v>0</v>
      </c>
      <c r="AU95" s="208">
        <v>0</v>
      </c>
      <c r="AV95" s="208">
        <v>0</v>
      </c>
      <c r="AW95" s="208">
        <v>0</v>
      </c>
      <c r="AX95" s="208">
        <v>0</v>
      </c>
      <c r="AY95" s="208">
        <v>0</v>
      </c>
      <c r="AZ95" s="208">
        <v>0</v>
      </c>
      <c r="BA95" s="208">
        <v>0</v>
      </c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</row>
    <row r="96" spans="1:71" ht="16.5" customHeight="1" x14ac:dyDescent="0.25">
      <c r="A96" s="208" t="s">
        <v>1328</v>
      </c>
      <c r="B96" s="208">
        <v>161187</v>
      </c>
      <c r="C96" s="208">
        <v>1372</v>
      </c>
      <c r="D96" s="208">
        <v>0</v>
      </c>
      <c r="E96" s="208">
        <v>0</v>
      </c>
      <c r="F96" s="208">
        <v>42856</v>
      </c>
      <c r="G96" s="208">
        <v>0</v>
      </c>
      <c r="H96" s="208">
        <v>0</v>
      </c>
      <c r="I96" s="208">
        <v>0</v>
      </c>
      <c r="J96" s="208">
        <v>0</v>
      </c>
      <c r="K96" s="208">
        <v>0</v>
      </c>
      <c r="L96" s="208">
        <v>0</v>
      </c>
      <c r="M96" s="208">
        <v>0</v>
      </c>
      <c r="N96" s="208">
        <v>0</v>
      </c>
      <c r="O96" s="208">
        <v>0</v>
      </c>
      <c r="P96" s="208">
        <v>0</v>
      </c>
      <c r="Q96" s="208">
        <v>0</v>
      </c>
      <c r="R96" s="208">
        <v>0</v>
      </c>
      <c r="S96" s="208">
        <v>0</v>
      </c>
      <c r="T96" s="208">
        <v>0</v>
      </c>
      <c r="U96" s="208">
        <v>0</v>
      </c>
      <c r="V96" s="208">
        <v>0</v>
      </c>
      <c r="W96" s="208">
        <v>161830</v>
      </c>
      <c r="X96" s="208">
        <v>0</v>
      </c>
      <c r="Y96" s="208">
        <v>0</v>
      </c>
      <c r="Z96" s="208">
        <v>0</v>
      </c>
      <c r="AA96" s="208">
        <v>0</v>
      </c>
      <c r="AB96" s="208">
        <v>0</v>
      </c>
      <c r="AC96" s="208">
        <v>0</v>
      </c>
      <c r="AD96" s="208">
        <v>0</v>
      </c>
      <c r="AE96" s="208">
        <v>0</v>
      </c>
      <c r="AF96" s="208">
        <v>0</v>
      </c>
      <c r="AG96" s="208">
        <v>0</v>
      </c>
      <c r="AH96" s="208">
        <v>0</v>
      </c>
      <c r="AI96" s="208">
        <v>0</v>
      </c>
      <c r="AJ96" s="208">
        <v>0</v>
      </c>
      <c r="AK96" s="208">
        <v>0</v>
      </c>
      <c r="AL96" s="208">
        <v>0</v>
      </c>
      <c r="AM96" s="208">
        <v>0</v>
      </c>
      <c r="AN96" s="208">
        <v>0</v>
      </c>
      <c r="AO96" s="208">
        <v>0</v>
      </c>
      <c r="AP96" s="208">
        <v>309391</v>
      </c>
      <c r="AQ96" s="208">
        <v>325917</v>
      </c>
      <c r="AR96" s="208">
        <v>332032</v>
      </c>
      <c r="AS96" s="208">
        <v>339016.19</v>
      </c>
      <c r="AT96" s="208">
        <v>346001</v>
      </c>
      <c r="AU96" s="208">
        <v>338802</v>
      </c>
      <c r="AV96" s="208">
        <v>344867</v>
      </c>
      <c r="AW96" s="208">
        <v>350931.79</v>
      </c>
      <c r="AX96" s="208">
        <v>-473699</v>
      </c>
      <c r="AY96" s="208">
        <v>-611042</v>
      </c>
      <c r="AZ96" s="208">
        <v>-558626</v>
      </c>
      <c r="BA96" s="208">
        <v>-568871.72</v>
      </c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</row>
    <row r="97" spans="1:71" ht="16.5" customHeight="1" x14ac:dyDescent="0.25">
      <c r="A97" s="208" t="s">
        <v>1329</v>
      </c>
      <c r="B97" s="208">
        <v>80236212</v>
      </c>
      <c r="C97" s="208">
        <v>76826611</v>
      </c>
      <c r="D97" s="208">
        <v>72502881</v>
      </c>
      <c r="E97" s="208">
        <v>72923063</v>
      </c>
      <c r="F97" s="208">
        <v>77534747</v>
      </c>
      <c r="G97" s="208">
        <v>71983336</v>
      </c>
      <c r="H97" s="208">
        <v>67500167</v>
      </c>
      <c r="I97" s="208">
        <v>71611225.790000007</v>
      </c>
      <c r="J97" s="208">
        <v>76660975</v>
      </c>
      <c r="K97" s="208">
        <v>56952124</v>
      </c>
      <c r="L97" s="208">
        <v>53068106</v>
      </c>
      <c r="M97" s="208">
        <v>41176258.030000001</v>
      </c>
      <c r="N97" s="208">
        <v>35614442</v>
      </c>
      <c r="O97" s="208">
        <v>41815227</v>
      </c>
      <c r="P97" s="208">
        <v>35591003</v>
      </c>
      <c r="Q97" s="208">
        <v>39253666.670000002</v>
      </c>
      <c r="R97" s="208">
        <v>35515594</v>
      </c>
      <c r="S97" s="208">
        <v>44230133</v>
      </c>
      <c r="T97" s="208">
        <v>35477743</v>
      </c>
      <c r="U97" s="208">
        <v>43353158.659999996</v>
      </c>
      <c r="V97" s="208">
        <v>38412023</v>
      </c>
      <c r="W97" s="208">
        <v>47605263</v>
      </c>
      <c r="X97" s="208">
        <v>36922818</v>
      </c>
      <c r="Y97" s="208">
        <v>45748107.57</v>
      </c>
      <c r="Z97" s="208">
        <v>38139921</v>
      </c>
      <c r="AA97" s="208">
        <v>46617273</v>
      </c>
      <c r="AB97" s="208">
        <v>37619719</v>
      </c>
      <c r="AC97" s="208">
        <v>46750398.210000001</v>
      </c>
      <c r="AD97" s="208">
        <v>38938248</v>
      </c>
      <c r="AE97" s="208">
        <v>48791975</v>
      </c>
      <c r="AF97" s="208">
        <v>38084920</v>
      </c>
      <c r="AG97" s="208">
        <v>48376332.25</v>
      </c>
      <c r="AH97" s="208">
        <v>37162959</v>
      </c>
      <c r="AI97" s="208">
        <v>46768368</v>
      </c>
      <c r="AJ97" s="208">
        <v>36091495</v>
      </c>
      <c r="AK97" s="208">
        <v>42568883.450000003</v>
      </c>
      <c r="AL97" s="208">
        <v>37516223</v>
      </c>
      <c r="AM97" s="208">
        <v>44740030</v>
      </c>
      <c r="AN97" s="208">
        <v>41787478</v>
      </c>
      <c r="AO97" s="208">
        <v>50320354.649999999</v>
      </c>
      <c r="AP97" s="208">
        <v>47711510</v>
      </c>
      <c r="AQ97" s="208">
        <v>55727331</v>
      </c>
      <c r="AR97" s="208">
        <v>50674756</v>
      </c>
      <c r="AS97" s="208">
        <v>57521039.810000002</v>
      </c>
      <c r="AT97" s="208">
        <v>56641586</v>
      </c>
      <c r="AU97" s="208">
        <v>64402696</v>
      </c>
      <c r="AV97" s="208">
        <v>61971356</v>
      </c>
      <c r="AW97" s="208">
        <v>69266099.109999999</v>
      </c>
      <c r="AX97" s="208">
        <v>64643305</v>
      </c>
      <c r="AY97" s="208">
        <v>71568629</v>
      </c>
      <c r="AZ97" s="208">
        <v>68499692</v>
      </c>
      <c r="BA97" s="208">
        <v>75563983.959999993</v>
      </c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</row>
    <row r="98" spans="1:71" ht="16.5" customHeight="1" x14ac:dyDescent="0.25">
      <c r="A98" s="208" t="s">
        <v>1330</v>
      </c>
      <c r="B98" s="208">
        <v>506925</v>
      </c>
      <c r="C98" s="208">
        <v>532129</v>
      </c>
      <c r="D98" s="208">
        <v>525818</v>
      </c>
      <c r="E98" s="208">
        <v>512582</v>
      </c>
      <c r="F98" s="208">
        <v>513522</v>
      </c>
      <c r="G98" s="208">
        <v>512104</v>
      </c>
      <c r="H98" s="208">
        <v>520342</v>
      </c>
      <c r="I98" s="208">
        <v>199793.2</v>
      </c>
      <c r="J98" s="208">
        <v>229325</v>
      </c>
      <c r="K98" s="208">
        <v>263155</v>
      </c>
      <c r="L98" s="208">
        <v>292407</v>
      </c>
      <c r="M98" s="208">
        <v>303414.21000000002</v>
      </c>
      <c r="N98" s="208">
        <v>316972</v>
      </c>
      <c r="O98" s="208">
        <v>334399</v>
      </c>
      <c r="P98" s="208">
        <v>373907</v>
      </c>
      <c r="Q98" s="208">
        <v>209886.28</v>
      </c>
      <c r="R98" s="208">
        <v>244865</v>
      </c>
      <c r="S98" s="208">
        <v>251149</v>
      </c>
      <c r="T98" s="208">
        <v>274576</v>
      </c>
      <c r="U98" s="208">
        <v>188692.64</v>
      </c>
      <c r="V98" s="208">
        <v>191595</v>
      </c>
      <c r="W98" s="208">
        <v>182497</v>
      </c>
      <c r="X98" s="208">
        <v>160830</v>
      </c>
      <c r="Y98" s="208">
        <v>144478.51999999999</v>
      </c>
      <c r="Z98" s="208">
        <v>137534</v>
      </c>
      <c r="AA98" s="208">
        <v>132096</v>
      </c>
      <c r="AB98" s="208">
        <v>125326</v>
      </c>
      <c r="AC98" s="208">
        <v>114356.32</v>
      </c>
      <c r="AD98" s="208">
        <v>114221</v>
      </c>
      <c r="AE98" s="208">
        <v>110989</v>
      </c>
      <c r="AF98" s="208">
        <v>109472</v>
      </c>
      <c r="AG98" s="208">
        <v>116649.53</v>
      </c>
      <c r="AH98" s="208">
        <v>116437</v>
      </c>
      <c r="AI98" s="208">
        <v>116173</v>
      </c>
      <c r="AJ98" s="208">
        <v>133572</v>
      </c>
      <c r="AK98" s="208">
        <v>139450.63</v>
      </c>
      <c r="AL98" s="208">
        <v>139277</v>
      </c>
      <c r="AM98" s="208">
        <v>105625</v>
      </c>
      <c r="AN98" s="208">
        <v>105036</v>
      </c>
      <c r="AO98" s="208">
        <v>106433.07</v>
      </c>
      <c r="AP98" s="208">
        <v>324256</v>
      </c>
      <c r="AQ98" s="208">
        <v>341297</v>
      </c>
      <c r="AR98" s="208">
        <v>146267</v>
      </c>
      <c r="AS98" s="208">
        <v>147540.96</v>
      </c>
      <c r="AT98" s="208">
        <v>127016</v>
      </c>
      <c r="AU98" s="208">
        <v>126688</v>
      </c>
      <c r="AV98" s="208">
        <v>127117</v>
      </c>
      <c r="AW98" s="208">
        <v>128070.52</v>
      </c>
      <c r="AX98" s="208">
        <v>128407</v>
      </c>
      <c r="AY98" s="208">
        <v>127839</v>
      </c>
      <c r="AZ98" s="208">
        <v>126878</v>
      </c>
      <c r="BA98" s="208">
        <v>125383.38</v>
      </c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</row>
    <row r="99" spans="1:71" ht="16.5" customHeight="1" x14ac:dyDescent="0.25">
      <c r="A99" s="208" t="s">
        <v>1331</v>
      </c>
      <c r="B99" s="208">
        <v>80743137</v>
      </c>
      <c r="C99" s="208">
        <v>77358740</v>
      </c>
      <c r="D99" s="208">
        <v>73028699</v>
      </c>
      <c r="E99" s="208">
        <v>73435645</v>
      </c>
      <c r="F99" s="208">
        <v>78048269</v>
      </c>
      <c r="G99" s="208">
        <v>72495440</v>
      </c>
      <c r="H99" s="208">
        <v>68020509</v>
      </c>
      <c r="I99" s="208">
        <v>71811018.989999995</v>
      </c>
      <c r="J99" s="208">
        <v>76890300</v>
      </c>
      <c r="K99" s="208">
        <v>57215279</v>
      </c>
      <c r="L99" s="208">
        <v>53360513</v>
      </c>
      <c r="M99" s="208">
        <v>41479672.240000002</v>
      </c>
      <c r="N99" s="208">
        <v>35931414</v>
      </c>
      <c r="O99" s="208">
        <v>42149626</v>
      </c>
      <c r="P99" s="208">
        <v>35964910</v>
      </c>
      <c r="Q99" s="208">
        <v>39463552.939999998</v>
      </c>
      <c r="R99" s="208">
        <v>35760459</v>
      </c>
      <c r="S99" s="208">
        <v>44481282</v>
      </c>
      <c r="T99" s="208">
        <v>35752319</v>
      </c>
      <c r="U99" s="208">
        <v>43541851.299999997</v>
      </c>
      <c r="V99" s="208">
        <v>38603618</v>
      </c>
      <c r="W99" s="208">
        <v>47787760</v>
      </c>
      <c r="X99" s="208">
        <v>37083648</v>
      </c>
      <c r="Y99" s="208">
        <v>45892586.090000004</v>
      </c>
      <c r="Z99" s="208">
        <v>38277455</v>
      </c>
      <c r="AA99" s="208">
        <v>46749369</v>
      </c>
      <c r="AB99" s="208">
        <v>37745045</v>
      </c>
      <c r="AC99" s="208">
        <v>46864754.530000001</v>
      </c>
      <c r="AD99" s="208">
        <v>39052469</v>
      </c>
      <c r="AE99" s="208">
        <v>48902964</v>
      </c>
      <c r="AF99" s="208">
        <v>38194392</v>
      </c>
      <c r="AG99" s="208">
        <v>48492981.780000001</v>
      </c>
      <c r="AH99" s="208">
        <v>37279396</v>
      </c>
      <c r="AI99" s="208">
        <v>46884541</v>
      </c>
      <c r="AJ99" s="208">
        <v>36225067</v>
      </c>
      <c r="AK99" s="208">
        <v>42708334.079999998</v>
      </c>
      <c r="AL99" s="208">
        <v>37655500</v>
      </c>
      <c r="AM99" s="208">
        <v>44845655</v>
      </c>
      <c r="AN99" s="208">
        <v>41892514</v>
      </c>
      <c r="AO99" s="208">
        <v>50426787.719999999</v>
      </c>
      <c r="AP99" s="208">
        <v>48035766</v>
      </c>
      <c r="AQ99" s="208">
        <v>56068628</v>
      </c>
      <c r="AR99" s="208">
        <v>50821023</v>
      </c>
      <c r="AS99" s="208">
        <v>57668580.770000003</v>
      </c>
      <c r="AT99" s="208">
        <v>56768602</v>
      </c>
      <c r="AU99" s="208">
        <v>64529384</v>
      </c>
      <c r="AV99" s="208">
        <v>62098473</v>
      </c>
      <c r="AW99" s="208">
        <v>69394169.620000005</v>
      </c>
      <c r="AX99" s="208">
        <v>64771712</v>
      </c>
      <c r="AY99" s="208">
        <v>71696468</v>
      </c>
      <c r="AZ99" s="208">
        <v>68626570</v>
      </c>
      <c r="BA99" s="208">
        <v>75689367.340000004</v>
      </c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</row>
    <row r="100" spans="1:71" ht="16.5" customHeight="1" x14ac:dyDescent="0.25">
      <c r="A100" s="208" t="s">
        <v>1332</v>
      </c>
      <c r="B100" s="208">
        <v>132680472</v>
      </c>
      <c r="C100" s="208">
        <v>128951688</v>
      </c>
      <c r="D100" s="208">
        <v>127227370</v>
      </c>
      <c r="E100" s="208">
        <v>128081289</v>
      </c>
      <c r="F100" s="208">
        <v>137644241</v>
      </c>
      <c r="G100" s="208">
        <v>131698054</v>
      </c>
      <c r="H100" s="208">
        <v>123679472</v>
      </c>
      <c r="I100" s="208">
        <v>125025725.23999999</v>
      </c>
      <c r="J100" s="208">
        <v>132653066</v>
      </c>
      <c r="K100" s="208">
        <v>113497129</v>
      </c>
      <c r="L100" s="208">
        <v>109907730</v>
      </c>
      <c r="M100" s="208">
        <v>97457419.230000004</v>
      </c>
      <c r="N100" s="208">
        <v>107984472</v>
      </c>
      <c r="O100" s="208">
        <v>103430798</v>
      </c>
      <c r="P100" s="208">
        <v>94872373</v>
      </c>
      <c r="Q100" s="208">
        <v>86672318.920000002</v>
      </c>
      <c r="R100" s="208">
        <v>98238504</v>
      </c>
      <c r="S100" s="208">
        <v>96163407</v>
      </c>
      <c r="T100" s="208">
        <v>85864900</v>
      </c>
      <c r="U100" s="208">
        <v>100967897.19</v>
      </c>
      <c r="V100" s="208">
        <v>116169497</v>
      </c>
      <c r="W100" s="208">
        <v>108563023</v>
      </c>
      <c r="X100" s="208">
        <v>101631195</v>
      </c>
      <c r="Y100" s="208">
        <v>112025710.31999999</v>
      </c>
      <c r="Z100" s="208">
        <v>115870137</v>
      </c>
      <c r="AA100" s="208">
        <v>130442684</v>
      </c>
      <c r="AB100" s="208">
        <v>121249605</v>
      </c>
      <c r="AC100" s="208">
        <v>126350563.02</v>
      </c>
      <c r="AD100" s="208">
        <v>138795265</v>
      </c>
      <c r="AE100" s="208">
        <v>130735323</v>
      </c>
      <c r="AF100" s="208">
        <v>130767050</v>
      </c>
      <c r="AG100" s="208">
        <v>181761273.16999999</v>
      </c>
      <c r="AH100" s="208">
        <v>193570101</v>
      </c>
      <c r="AI100" s="208">
        <v>270723624</v>
      </c>
      <c r="AJ100" s="208">
        <v>271502676</v>
      </c>
      <c r="AK100" s="208">
        <v>275670350.56</v>
      </c>
      <c r="AL100" s="208">
        <v>279146720</v>
      </c>
      <c r="AM100" s="208">
        <v>281350417</v>
      </c>
      <c r="AN100" s="208">
        <v>279730933</v>
      </c>
      <c r="AO100" s="208">
        <v>284067354.26999998</v>
      </c>
      <c r="AP100" s="208">
        <v>286785132</v>
      </c>
      <c r="AQ100" s="208">
        <v>282764950</v>
      </c>
      <c r="AR100" s="208">
        <v>291391509</v>
      </c>
      <c r="AS100" s="208">
        <v>290504985.47000003</v>
      </c>
      <c r="AT100" s="208">
        <v>296633567</v>
      </c>
      <c r="AU100" s="208">
        <v>287607414</v>
      </c>
      <c r="AV100" s="208">
        <v>283593134</v>
      </c>
      <c r="AW100" s="208">
        <v>289669121.73000002</v>
      </c>
      <c r="AX100" s="208">
        <v>374715388</v>
      </c>
      <c r="AY100" s="208">
        <v>368074033</v>
      </c>
      <c r="AZ100" s="208">
        <v>353797415</v>
      </c>
      <c r="BA100" s="208">
        <v>350170577.38999999</v>
      </c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</row>
    <row r="101" spans="1:71" ht="16.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6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</row>
    <row r="102" spans="1:71" ht="16.5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6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</row>
    <row r="103" spans="1:71" ht="16.5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6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</row>
    <row r="104" spans="1:71" ht="16.5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6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</row>
    <row r="105" spans="1:71" ht="16.5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6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</row>
    <row r="106" spans="1:71" ht="16.5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6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</row>
    <row r="107" spans="1:71" ht="16.5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6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</row>
    <row r="108" spans="1:71" ht="16.5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6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</row>
    <row r="109" spans="1:71" ht="16.5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6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</row>
    <row r="110" spans="1:71" ht="16.5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6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</row>
    <row r="111" spans="1:71" ht="16.5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6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</row>
    <row r="112" spans="1:71" ht="16.5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6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</row>
    <row r="113" spans="1:71" ht="16.5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6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</row>
    <row r="114" spans="1:71" ht="16.5" customHeight="1" x14ac:dyDescent="0.25">
      <c r="A114" s="1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</row>
    <row r="115" spans="1:71" ht="16.5" customHeight="1" x14ac:dyDescent="0.25">
      <c r="A115" s="1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</row>
    <row r="116" spans="1:71" ht="16.5" customHeight="1" x14ac:dyDescent="0.25">
      <c r="A116" s="1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</row>
    <row r="117" spans="1:71" ht="16.5" customHeight="1" x14ac:dyDescent="0.25">
      <c r="A117" s="1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</row>
    <row r="118" spans="1:71" ht="16.5" customHeight="1" x14ac:dyDescent="0.25">
      <c r="A118" s="1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</row>
    <row r="119" spans="1:71" ht="16.5" customHeight="1" x14ac:dyDescent="0.25">
      <c r="A119" s="1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</row>
    <row r="120" spans="1:71" ht="16.5" customHeight="1" x14ac:dyDescent="0.25">
      <c r="A120" s="1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</row>
    <row r="121" spans="1:71" ht="16.5" customHeight="1" x14ac:dyDescent="0.25">
      <c r="A121" s="1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</row>
    <row r="122" spans="1:71" ht="16.5" customHeight="1" x14ac:dyDescent="0.25">
      <c r="A122" s="1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</row>
    <row r="123" spans="1:71" ht="16.5" customHeight="1" x14ac:dyDescent="0.25">
      <c r="A123" s="154" t="s">
        <v>1130</v>
      </c>
      <c r="B123" s="16">
        <f t="shared" ref="B123:AY123" si="0">+B45+B53+B56</f>
        <v>8469973</v>
      </c>
      <c r="C123" s="16">
        <f t="shared" si="0"/>
        <v>13122837</v>
      </c>
      <c r="D123" s="16">
        <f t="shared" si="0"/>
        <v>15766242</v>
      </c>
      <c r="E123" s="16">
        <f t="shared" si="0"/>
        <v>15692295</v>
      </c>
      <c r="F123" s="16">
        <f t="shared" si="0"/>
        <v>11631127</v>
      </c>
      <c r="G123" s="16">
        <f t="shared" si="0"/>
        <v>11840954</v>
      </c>
      <c r="H123" s="16">
        <f t="shared" si="0"/>
        <v>4064058</v>
      </c>
      <c r="I123" s="16">
        <f t="shared" si="0"/>
        <v>3981137.53</v>
      </c>
      <c r="J123" s="16">
        <f t="shared" si="0"/>
        <v>3968829</v>
      </c>
      <c r="K123" s="16">
        <f t="shared" si="0"/>
        <v>3953510</v>
      </c>
      <c r="L123" s="16">
        <f t="shared" si="0"/>
        <v>3916821</v>
      </c>
      <c r="M123" s="16">
        <f t="shared" si="0"/>
        <v>15766903.220000001</v>
      </c>
      <c r="N123" s="16">
        <f t="shared" si="0"/>
        <v>19627497</v>
      </c>
      <c r="O123" s="16">
        <f t="shared" si="0"/>
        <v>20277229</v>
      </c>
      <c r="P123" s="16">
        <f t="shared" si="0"/>
        <v>22191421</v>
      </c>
      <c r="Q123" s="16">
        <f t="shared" si="0"/>
        <v>10507193.859999999</v>
      </c>
      <c r="R123" s="16">
        <f t="shared" si="0"/>
        <v>9828795</v>
      </c>
      <c r="S123" s="16">
        <f t="shared" si="0"/>
        <v>13649170</v>
      </c>
      <c r="T123" s="16">
        <f t="shared" si="0"/>
        <v>12588362</v>
      </c>
      <c r="U123" s="16">
        <f t="shared" si="0"/>
        <v>12957329.619999999</v>
      </c>
      <c r="V123" s="16">
        <f t="shared" si="0"/>
        <v>15071990</v>
      </c>
      <c r="W123" s="16">
        <f t="shared" si="0"/>
        <v>18408855</v>
      </c>
      <c r="X123" s="16">
        <f t="shared" si="0"/>
        <v>7329679</v>
      </c>
      <c r="Y123" s="16">
        <f t="shared" si="0"/>
        <v>13545251.09</v>
      </c>
      <c r="Z123" s="16">
        <f t="shared" si="0"/>
        <v>11487154</v>
      </c>
      <c r="AA123" s="16">
        <f t="shared" si="0"/>
        <v>11634227</v>
      </c>
      <c r="AB123" s="16">
        <f t="shared" si="0"/>
        <v>11533920</v>
      </c>
      <c r="AC123" s="16">
        <f t="shared" si="0"/>
        <v>12120383.93</v>
      </c>
      <c r="AD123" s="16">
        <f t="shared" si="0"/>
        <v>12745339</v>
      </c>
      <c r="AE123" s="16">
        <f t="shared" si="0"/>
        <v>13043403</v>
      </c>
      <c r="AF123" s="16">
        <f t="shared" si="0"/>
        <v>10500862</v>
      </c>
      <c r="AG123" s="16">
        <f t="shared" si="0"/>
        <v>11134670.060000001</v>
      </c>
      <c r="AH123" s="16">
        <f t="shared" si="0"/>
        <v>11082264</v>
      </c>
      <c r="AI123" s="16">
        <f t="shared" si="0"/>
        <v>10951420</v>
      </c>
      <c r="AJ123" s="16">
        <f t="shared" si="0"/>
        <v>10304459</v>
      </c>
      <c r="AK123" s="16">
        <f t="shared" si="0"/>
        <v>18673087.260000002</v>
      </c>
      <c r="AL123" s="16">
        <f t="shared" si="0"/>
        <v>20816475</v>
      </c>
      <c r="AM123" s="16">
        <f t="shared" si="0"/>
        <v>20556129</v>
      </c>
      <c r="AN123" s="16">
        <f t="shared" si="0"/>
        <v>23579411</v>
      </c>
      <c r="AO123" s="16">
        <f t="shared" si="0"/>
        <v>23116795.530000001</v>
      </c>
      <c r="AP123" s="16">
        <f t="shared" si="0"/>
        <v>20224141</v>
      </c>
      <c r="AQ123" s="16">
        <f t="shared" si="0"/>
        <v>27770239</v>
      </c>
      <c r="AR123" s="16">
        <f t="shared" si="0"/>
        <v>29118642</v>
      </c>
      <c r="AS123" s="16">
        <f t="shared" si="0"/>
        <v>21359425.170000002</v>
      </c>
      <c r="AT123" s="16">
        <f t="shared" si="0"/>
        <v>21232965</v>
      </c>
      <c r="AU123" s="16">
        <f t="shared" si="0"/>
        <v>21484516</v>
      </c>
      <c r="AV123" s="16">
        <f t="shared" si="0"/>
        <v>41848197</v>
      </c>
      <c r="AW123" s="16">
        <f t="shared" si="0"/>
        <v>55540038.460000001</v>
      </c>
      <c r="AX123" s="16">
        <f t="shared" si="0"/>
        <v>105767512</v>
      </c>
      <c r="AY123" s="16">
        <f t="shared" si="0"/>
        <v>104741828</v>
      </c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</row>
    <row r="124" spans="1:71" ht="16.5" customHeight="1" x14ac:dyDescent="0.25">
      <c r="A124" s="154" t="s">
        <v>1131</v>
      </c>
      <c r="B124" s="16">
        <f t="shared" ref="B124:AY124" si="1">B71</f>
        <v>22225219</v>
      </c>
      <c r="C124" s="16">
        <f t="shared" si="1"/>
        <v>0</v>
      </c>
      <c r="D124" s="16">
        <f t="shared" si="1"/>
        <v>0</v>
      </c>
      <c r="E124" s="16">
        <f t="shared" si="1"/>
        <v>0</v>
      </c>
      <c r="F124" s="16">
        <f t="shared" si="1"/>
        <v>0</v>
      </c>
      <c r="G124" s="16">
        <f t="shared" si="1"/>
        <v>0</v>
      </c>
      <c r="H124" s="16">
        <f t="shared" si="1"/>
        <v>39013</v>
      </c>
      <c r="I124" s="16">
        <f t="shared" si="1"/>
        <v>50886.02</v>
      </c>
      <c r="J124" s="16">
        <f t="shared" si="1"/>
        <v>49936</v>
      </c>
      <c r="K124" s="16">
        <f t="shared" si="1"/>
        <v>47965</v>
      </c>
      <c r="L124" s="16">
        <f t="shared" si="1"/>
        <v>56710</v>
      </c>
      <c r="M124" s="16">
        <f t="shared" si="1"/>
        <v>66590.06</v>
      </c>
      <c r="N124" s="16">
        <f t="shared" si="1"/>
        <v>0</v>
      </c>
      <c r="O124" s="16">
        <f t="shared" si="1"/>
        <v>0</v>
      </c>
      <c r="P124" s="16">
        <f t="shared" si="1"/>
        <v>0</v>
      </c>
      <c r="Q124" s="16">
        <f t="shared" si="1"/>
        <v>0</v>
      </c>
      <c r="R124" s="16">
        <f t="shared" si="1"/>
        <v>0</v>
      </c>
      <c r="S124" s="16">
        <f t="shared" si="1"/>
        <v>0</v>
      </c>
      <c r="T124" s="16">
        <f t="shared" si="1"/>
        <v>0</v>
      </c>
      <c r="U124" s="16">
        <f t="shared" si="1"/>
        <v>0</v>
      </c>
      <c r="V124" s="16">
        <f t="shared" si="1"/>
        <v>0</v>
      </c>
      <c r="W124" s="16">
        <f t="shared" si="1"/>
        <v>0</v>
      </c>
      <c r="X124" s="16">
        <f t="shared" si="1"/>
        <v>0</v>
      </c>
      <c r="Y124" s="16">
        <f t="shared" si="1"/>
        <v>0</v>
      </c>
      <c r="Z124" s="16">
        <f t="shared" si="1"/>
        <v>0</v>
      </c>
      <c r="AA124" s="16">
        <f t="shared" si="1"/>
        <v>0</v>
      </c>
      <c r="AB124" s="16">
        <f t="shared" si="1"/>
        <v>0</v>
      </c>
      <c r="AC124" s="16">
        <f t="shared" si="1"/>
        <v>0</v>
      </c>
      <c r="AD124" s="16">
        <f t="shared" si="1"/>
        <v>0</v>
      </c>
      <c r="AE124" s="16">
        <f t="shared" si="1"/>
        <v>0</v>
      </c>
      <c r="AF124" s="16">
        <f t="shared" si="1"/>
        <v>0</v>
      </c>
      <c r="AG124" s="16">
        <f t="shared" si="1"/>
        <v>0</v>
      </c>
      <c r="AH124" s="16">
        <f t="shared" si="1"/>
        <v>0</v>
      </c>
      <c r="AI124" s="16">
        <f t="shared" si="1"/>
        <v>0</v>
      </c>
      <c r="AJ124" s="16">
        <f t="shared" si="1"/>
        <v>0</v>
      </c>
      <c r="AK124" s="16">
        <f t="shared" si="1"/>
        <v>0</v>
      </c>
      <c r="AL124" s="16">
        <f t="shared" si="1"/>
        <v>0</v>
      </c>
      <c r="AM124" s="16">
        <f t="shared" si="1"/>
        <v>0</v>
      </c>
      <c r="AN124" s="16">
        <f t="shared" si="1"/>
        <v>0</v>
      </c>
      <c r="AO124" s="16">
        <f t="shared" si="1"/>
        <v>0</v>
      </c>
      <c r="AP124" s="16">
        <f t="shared" si="1"/>
        <v>0</v>
      </c>
      <c r="AQ124" s="16">
        <f t="shared" si="1"/>
        <v>0</v>
      </c>
      <c r="AR124" s="16">
        <f t="shared" si="1"/>
        <v>0</v>
      </c>
      <c r="AS124" s="16">
        <f t="shared" si="1"/>
        <v>0</v>
      </c>
      <c r="AT124" s="16">
        <f t="shared" si="1"/>
        <v>0</v>
      </c>
      <c r="AU124" s="16">
        <f t="shared" si="1"/>
        <v>0</v>
      </c>
      <c r="AV124" s="16">
        <f t="shared" si="1"/>
        <v>0</v>
      </c>
      <c r="AW124" s="16">
        <f t="shared" si="1"/>
        <v>0</v>
      </c>
      <c r="AX124" s="16">
        <f t="shared" si="1"/>
        <v>0</v>
      </c>
      <c r="AY124" s="16">
        <f t="shared" si="1"/>
        <v>51911439</v>
      </c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</row>
    <row r="125" spans="1:71" ht="16.5" customHeight="1" x14ac:dyDescent="0.25">
      <c r="A125" s="154" t="s">
        <v>1132</v>
      </c>
      <c r="B125" s="16">
        <f t="shared" ref="B125:AY125" si="2">SUM(B123:B124)</f>
        <v>30695192</v>
      </c>
      <c r="C125" s="16">
        <f t="shared" si="2"/>
        <v>13122837</v>
      </c>
      <c r="D125" s="16">
        <f t="shared" si="2"/>
        <v>15766242</v>
      </c>
      <c r="E125" s="16">
        <f t="shared" si="2"/>
        <v>15692295</v>
      </c>
      <c r="F125" s="16">
        <f t="shared" si="2"/>
        <v>11631127</v>
      </c>
      <c r="G125" s="16">
        <f t="shared" si="2"/>
        <v>11840954</v>
      </c>
      <c r="H125" s="16">
        <f t="shared" si="2"/>
        <v>4103071</v>
      </c>
      <c r="I125" s="16">
        <f t="shared" si="2"/>
        <v>4032023.55</v>
      </c>
      <c r="J125" s="16">
        <f t="shared" si="2"/>
        <v>4018765</v>
      </c>
      <c r="K125" s="16">
        <f t="shared" si="2"/>
        <v>4001475</v>
      </c>
      <c r="L125" s="16">
        <f t="shared" si="2"/>
        <v>3973531</v>
      </c>
      <c r="M125" s="16">
        <f t="shared" si="2"/>
        <v>15833493.280000001</v>
      </c>
      <c r="N125" s="16">
        <f t="shared" si="2"/>
        <v>19627497</v>
      </c>
      <c r="O125" s="16">
        <f t="shared" si="2"/>
        <v>20277229</v>
      </c>
      <c r="P125" s="16">
        <f t="shared" si="2"/>
        <v>22191421</v>
      </c>
      <c r="Q125" s="16">
        <f t="shared" si="2"/>
        <v>10507193.859999999</v>
      </c>
      <c r="R125" s="16">
        <f t="shared" si="2"/>
        <v>9828795</v>
      </c>
      <c r="S125" s="16">
        <f t="shared" si="2"/>
        <v>13649170</v>
      </c>
      <c r="T125" s="16">
        <f t="shared" si="2"/>
        <v>12588362</v>
      </c>
      <c r="U125" s="16">
        <f t="shared" si="2"/>
        <v>12957329.619999999</v>
      </c>
      <c r="V125" s="16">
        <f t="shared" si="2"/>
        <v>15071990</v>
      </c>
      <c r="W125" s="16">
        <f t="shared" si="2"/>
        <v>18408855</v>
      </c>
      <c r="X125" s="16">
        <f t="shared" si="2"/>
        <v>7329679</v>
      </c>
      <c r="Y125" s="16">
        <f t="shared" si="2"/>
        <v>13545251.09</v>
      </c>
      <c r="Z125" s="16">
        <f t="shared" si="2"/>
        <v>11487154</v>
      </c>
      <c r="AA125" s="16">
        <f t="shared" si="2"/>
        <v>11634227</v>
      </c>
      <c r="AB125" s="16">
        <f t="shared" si="2"/>
        <v>11533920</v>
      </c>
      <c r="AC125" s="16">
        <f t="shared" si="2"/>
        <v>12120383.93</v>
      </c>
      <c r="AD125" s="16">
        <f t="shared" si="2"/>
        <v>12745339</v>
      </c>
      <c r="AE125" s="16">
        <f t="shared" si="2"/>
        <v>13043403</v>
      </c>
      <c r="AF125" s="16">
        <f t="shared" si="2"/>
        <v>10500862</v>
      </c>
      <c r="AG125" s="16">
        <f t="shared" si="2"/>
        <v>11134670.060000001</v>
      </c>
      <c r="AH125" s="16">
        <f t="shared" si="2"/>
        <v>11082264</v>
      </c>
      <c r="AI125" s="16">
        <f t="shared" si="2"/>
        <v>10951420</v>
      </c>
      <c r="AJ125" s="16">
        <f t="shared" si="2"/>
        <v>10304459</v>
      </c>
      <c r="AK125" s="16">
        <f t="shared" si="2"/>
        <v>18673087.260000002</v>
      </c>
      <c r="AL125" s="16">
        <f t="shared" si="2"/>
        <v>20816475</v>
      </c>
      <c r="AM125" s="16">
        <f t="shared" si="2"/>
        <v>20556129</v>
      </c>
      <c r="AN125" s="16">
        <f t="shared" si="2"/>
        <v>23579411</v>
      </c>
      <c r="AO125" s="16">
        <f t="shared" si="2"/>
        <v>23116795.530000001</v>
      </c>
      <c r="AP125" s="16">
        <f t="shared" si="2"/>
        <v>20224141</v>
      </c>
      <c r="AQ125" s="16">
        <f t="shared" si="2"/>
        <v>27770239</v>
      </c>
      <c r="AR125" s="16">
        <f t="shared" si="2"/>
        <v>29118642</v>
      </c>
      <c r="AS125" s="16">
        <f t="shared" si="2"/>
        <v>21359425.170000002</v>
      </c>
      <c r="AT125" s="16">
        <f t="shared" si="2"/>
        <v>21232965</v>
      </c>
      <c r="AU125" s="16">
        <f t="shared" si="2"/>
        <v>21484516</v>
      </c>
      <c r="AV125" s="16">
        <f t="shared" si="2"/>
        <v>41848197</v>
      </c>
      <c r="AW125" s="16">
        <f t="shared" si="2"/>
        <v>55540038.460000001</v>
      </c>
      <c r="AX125" s="16">
        <f t="shared" si="2"/>
        <v>105767512</v>
      </c>
      <c r="AY125" s="16">
        <f t="shared" si="2"/>
        <v>156653267</v>
      </c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</row>
    <row r="126" spans="1:71" ht="16.5" customHeight="1" x14ac:dyDescent="0.25">
      <c r="A126" s="1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</row>
    <row r="127" spans="1:71" ht="16.5" customHeight="1" x14ac:dyDescent="0.25">
      <c r="A127" s="17" t="s">
        <v>846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</row>
    <row r="128" spans="1:71" ht="16.5" customHeight="1" x14ac:dyDescent="0.25">
      <c r="A128" s="208" t="s">
        <v>739</v>
      </c>
      <c r="B128" s="208" t="s">
        <v>740</v>
      </c>
      <c r="C128" s="208" t="s">
        <v>741</v>
      </c>
      <c r="D128" s="208" t="s">
        <v>742</v>
      </c>
      <c r="E128" s="208" t="s">
        <v>847</v>
      </c>
      <c r="F128" s="208" t="s">
        <v>744</v>
      </c>
      <c r="G128" s="208" t="s">
        <v>745</v>
      </c>
      <c r="H128" s="208" t="s">
        <v>746</v>
      </c>
      <c r="I128" s="208" t="s">
        <v>848</v>
      </c>
      <c r="J128" s="208" t="s">
        <v>748</v>
      </c>
      <c r="K128" s="208" t="s">
        <v>749</v>
      </c>
      <c r="L128" s="208" t="s">
        <v>750</v>
      </c>
      <c r="M128" s="208" t="s">
        <v>849</v>
      </c>
      <c r="N128" s="208" t="s">
        <v>752</v>
      </c>
      <c r="O128" s="208" t="s">
        <v>753</v>
      </c>
      <c r="P128" s="208" t="s">
        <v>754</v>
      </c>
      <c r="Q128" s="208" t="s">
        <v>850</v>
      </c>
      <c r="R128" s="208" t="s">
        <v>756</v>
      </c>
      <c r="S128" s="208" t="s">
        <v>757</v>
      </c>
      <c r="T128" s="208" t="s">
        <v>758</v>
      </c>
      <c r="U128" s="208" t="s">
        <v>851</v>
      </c>
      <c r="V128" s="208" t="s">
        <v>760</v>
      </c>
      <c r="W128" s="208" t="s">
        <v>761</v>
      </c>
      <c r="X128" s="208" t="s">
        <v>762</v>
      </c>
      <c r="Y128" s="208" t="s">
        <v>852</v>
      </c>
      <c r="Z128" s="208" t="s">
        <v>764</v>
      </c>
      <c r="AA128" s="208" t="s">
        <v>765</v>
      </c>
      <c r="AB128" s="208" t="s">
        <v>766</v>
      </c>
      <c r="AC128" s="208" t="s">
        <v>853</v>
      </c>
      <c r="AD128" s="208" t="s">
        <v>768</v>
      </c>
      <c r="AE128" s="208" t="s">
        <v>769</v>
      </c>
      <c r="AF128" s="208" t="s">
        <v>770</v>
      </c>
      <c r="AG128" s="208" t="s">
        <v>854</v>
      </c>
      <c r="AH128" s="208" t="s">
        <v>772</v>
      </c>
      <c r="AI128" s="208" t="s">
        <v>773</v>
      </c>
      <c r="AJ128" s="208" t="s">
        <v>774</v>
      </c>
      <c r="AK128" s="208" t="s">
        <v>855</v>
      </c>
      <c r="AL128" s="208" t="s">
        <v>776</v>
      </c>
      <c r="AM128" s="208" t="s">
        <v>777</v>
      </c>
      <c r="AN128" s="208" t="s">
        <v>778</v>
      </c>
      <c r="AO128" s="208" t="s">
        <v>856</v>
      </c>
      <c r="AP128" s="208" t="s">
        <v>780</v>
      </c>
      <c r="AQ128" s="208" t="s">
        <v>781</v>
      </c>
      <c r="AR128" s="208" t="s">
        <v>782</v>
      </c>
      <c r="AS128" s="208" t="s">
        <v>857</v>
      </c>
      <c r="AT128" s="208" t="s">
        <v>784</v>
      </c>
      <c r="AU128" s="208" t="s">
        <v>785</v>
      </c>
      <c r="AV128" s="208" t="s">
        <v>786</v>
      </c>
      <c r="AW128" s="208" t="s">
        <v>858</v>
      </c>
      <c r="AX128" s="208" t="s">
        <v>788</v>
      </c>
      <c r="AY128" s="208" t="s">
        <v>789</v>
      </c>
      <c r="AZ128" s="208" t="s">
        <v>1241</v>
      </c>
      <c r="BA128" s="208" t="s">
        <v>1333</v>
      </c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5"/>
      <c r="BR128" s="15"/>
      <c r="BS128" s="15"/>
    </row>
    <row r="129" spans="1:71" ht="16.5" customHeight="1" x14ac:dyDescent="0.25">
      <c r="A129" s="208" t="s">
        <v>1334</v>
      </c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</row>
    <row r="130" spans="1:71" ht="16.5" customHeight="1" x14ac:dyDescent="0.25">
      <c r="A130" s="208" t="s">
        <v>1335</v>
      </c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</row>
    <row r="131" spans="1:71" ht="16.5" customHeight="1" x14ac:dyDescent="0.25">
      <c r="A131" s="208" t="s">
        <v>1336</v>
      </c>
      <c r="B131" s="208">
        <v>28647944</v>
      </c>
      <c r="C131" s="208">
        <v>28345354</v>
      </c>
      <c r="D131" s="208">
        <v>27527858</v>
      </c>
      <c r="E131" s="208">
        <v>26270345</v>
      </c>
      <c r="F131" s="208">
        <v>26299969</v>
      </c>
      <c r="G131" s="208">
        <v>25197649</v>
      </c>
      <c r="H131" s="208">
        <v>24970700</v>
      </c>
      <c r="I131" s="208">
        <v>25983507.59</v>
      </c>
      <c r="J131" s="208">
        <v>26964600</v>
      </c>
      <c r="K131" s="208">
        <v>26523085</v>
      </c>
      <c r="L131" s="208">
        <v>27642168</v>
      </c>
      <c r="M131" s="208">
        <v>30149752.34</v>
      </c>
      <c r="N131" s="208">
        <v>31147620</v>
      </c>
      <c r="O131" s="208">
        <v>31110106</v>
      </c>
      <c r="P131" s="208">
        <v>31013783</v>
      </c>
      <c r="Q131" s="208">
        <v>33165725.5</v>
      </c>
      <c r="R131" s="208">
        <v>35177585</v>
      </c>
      <c r="S131" s="208">
        <v>34487686</v>
      </c>
      <c r="T131" s="208">
        <v>33721185</v>
      </c>
      <c r="U131" s="208">
        <v>38181843.93</v>
      </c>
      <c r="V131" s="208">
        <v>37491938</v>
      </c>
      <c r="W131" s="208">
        <v>36007459</v>
      </c>
      <c r="X131" s="208">
        <v>33476521</v>
      </c>
      <c r="Y131" s="208">
        <v>35822452.640000001</v>
      </c>
      <c r="Z131" s="208">
        <v>36699408</v>
      </c>
      <c r="AA131" s="208">
        <v>36677727</v>
      </c>
      <c r="AB131" s="208">
        <v>35489886</v>
      </c>
      <c r="AC131" s="208">
        <v>40462026.130000003</v>
      </c>
      <c r="AD131" s="208">
        <v>40579235</v>
      </c>
      <c r="AE131" s="208">
        <v>38134686</v>
      </c>
      <c r="AF131" s="208">
        <v>36778208</v>
      </c>
      <c r="AG131" s="208">
        <v>39784311.549999997</v>
      </c>
      <c r="AH131" s="208">
        <v>37252268</v>
      </c>
      <c r="AI131" s="208">
        <v>36482405</v>
      </c>
      <c r="AJ131" s="208">
        <v>37095716</v>
      </c>
      <c r="AK131" s="208">
        <v>41319477.560000002</v>
      </c>
      <c r="AL131" s="208">
        <v>38858020</v>
      </c>
      <c r="AM131" s="208">
        <v>39078539</v>
      </c>
      <c r="AN131" s="208">
        <v>38579765</v>
      </c>
      <c r="AO131" s="208">
        <v>41205476.350000001</v>
      </c>
      <c r="AP131" s="208">
        <v>40933418</v>
      </c>
      <c r="AQ131" s="208">
        <v>42227959</v>
      </c>
      <c r="AR131" s="208">
        <v>42110008</v>
      </c>
      <c r="AS131" s="208">
        <v>44584462.159999996</v>
      </c>
      <c r="AT131" s="208">
        <v>43261680</v>
      </c>
      <c r="AU131" s="208">
        <v>44081425</v>
      </c>
      <c r="AV131" s="208">
        <v>44732915</v>
      </c>
      <c r="AW131" s="208">
        <v>48817665.240000002</v>
      </c>
      <c r="AX131" s="208">
        <v>42845398</v>
      </c>
      <c r="AY131" s="208">
        <v>42255889</v>
      </c>
      <c r="AZ131" s="208">
        <v>41715008</v>
      </c>
      <c r="BA131" s="208">
        <v>46073970.289999999</v>
      </c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1"/>
      <c r="BR131" s="11"/>
      <c r="BS131" s="11"/>
    </row>
    <row r="132" spans="1:71" ht="16.5" customHeight="1" x14ac:dyDescent="0.25">
      <c r="A132" s="208" t="s">
        <v>1337</v>
      </c>
      <c r="B132" s="208">
        <v>28647944</v>
      </c>
      <c r="C132" s="208">
        <v>28345354</v>
      </c>
      <c r="D132" s="208">
        <v>27527858</v>
      </c>
      <c r="E132" s="208">
        <v>26270345</v>
      </c>
      <c r="F132" s="208">
        <v>26299969</v>
      </c>
      <c r="G132" s="208">
        <v>0</v>
      </c>
      <c r="H132" s="208">
        <v>0</v>
      </c>
      <c r="I132" s="208">
        <v>0</v>
      </c>
      <c r="J132" s="208">
        <v>0</v>
      </c>
      <c r="K132" s="208">
        <v>0</v>
      </c>
      <c r="L132" s="208">
        <v>0</v>
      </c>
      <c r="M132" s="208">
        <v>0</v>
      </c>
      <c r="N132" s="208">
        <v>0</v>
      </c>
      <c r="O132" s="208">
        <v>0</v>
      </c>
      <c r="P132" s="208">
        <v>0</v>
      </c>
      <c r="Q132" s="208">
        <v>0</v>
      </c>
      <c r="R132" s="208">
        <v>0</v>
      </c>
      <c r="S132" s="208">
        <v>0</v>
      </c>
      <c r="T132" s="208">
        <v>0</v>
      </c>
      <c r="U132" s="208">
        <v>0</v>
      </c>
      <c r="V132" s="208">
        <v>0</v>
      </c>
      <c r="W132" s="208">
        <v>0</v>
      </c>
      <c r="X132" s="208">
        <v>0</v>
      </c>
      <c r="Y132" s="208">
        <v>0</v>
      </c>
      <c r="Z132" s="208">
        <v>0</v>
      </c>
      <c r="AA132" s="208">
        <v>0</v>
      </c>
      <c r="AB132" s="208">
        <v>0</v>
      </c>
      <c r="AC132" s="208">
        <v>0</v>
      </c>
      <c r="AD132" s="208">
        <v>0</v>
      </c>
      <c r="AE132" s="208">
        <v>0</v>
      </c>
      <c r="AF132" s="208">
        <v>0</v>
      </c>
      <c r="AG132" s="208">
        <v>0</v>
      </c>
      <c r="AH132" s="208">
        <v>0</v>
      </c>
      <c r="AI132" s="208">
        <v>0</v>
      </c>
      <c r="AJ132" s="208">
        <v>0</v>
      </c>
      <c r="AK132" s="208">
        <v>0</v>
      </c>
      <c r="AL132" s="208">
        <v>0</v>
      </c>
      <c r="AM132" s="208">
        <v>0</v>
      </c>
      <c r="AN132" s="208">
        <v>0</v>
      </c>
      <c r="AO132" s="208">
        <v>0</v>
      </c>
      <c r="AP132" s="208">
        <v>0</v>
      </c>
      <c r="AQ132" s="208">
        <v>0</v>
      </c>
      <c r="AR132" s="208">
        <v>0</v>
      </c>
      <c r="AS132" s="208">
        <v>0</v>
      </c>
      <c r="AT132" s="208">
        <v>0</v>
      </c>
      <c r="AU132" s="208">
        <v>0</v>
      </c>
      <c r="AV132" s="208">
        <v>0</v>
      </c>
      <c r="AW132" s="208">
        <v>0</v>
      </c>
      <c r="AX132" s="208">
        <v>0</v>
      </c>
      <c r="AY132" s="208">
        <v>0</v>
      </c>
      <c r="AZ132" s="208">
        <v>0</v>
      </c>
      <c r="BA132" s="208">
        <v>0</v>
      </c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1"/>
      <c r="BR132" s="11"/>
      <c r="BS132" s="11"/>
    </row>
    <row r="133" spans="1:71" ht="16.5" customHeight="1" x14ac:dyDescent="0.25">
      <c r="A133" s="208" t="s">
        <v>1338</v>
      </c>
      <c r="B133" s="208">
        <v>0</v>
      </c>
      <c r="C133" s="208">
        <v>0</v>
      </c>
      <c r="D133" s="208">
        <v>0</v>
      </c>
      <c r="E133" s="208">
        <v>0</v>
      </c>
      <c r="F133" s="208">
        <v>0</v>
      </c>
      <c r="G133" s="208">
        <v>1644219</v>
      </c>
      <c r="H133" s="208">
        <v>1590072</v>
      </c>
      <c r="I133" s="208">
        <v>1371844.47</v>
      </c>
      <c r="J133" s="208">
        <v>1727713</v>
      </c>
      <c r="K133" s="208">
        <v>1814429</v>
      </c>
      <c r="L133" s="208">
        <v>2181025</v>
      </c>
      <c r="M133" s="208">
        <v>3230599.27</v>
      </c>
      <c r="N133" s="208">
        <v>3560918</v>
      </c>
      <c r="O133" s="208">
        <v>3428996</v>
      </c>
      <c r="P133" s="208">
        <v>2918076</v>
      </c>
      <c r="Q133" s="208">
        <v>3272455.48</v>
      </c>
      <c r="R133" s="208">
        <v>4636379</v>
      </c>
      <c r="S133" s="208">
        <v>3970578</v>
      </c>
      <c r="T133" s="208">
        <v>3020047</v>
      </c>
      <c r="U133" s="208">
        <v>6068238.4100000001</v>
      </c>
      <c r="V133" s="208">
        <v>5152011</v>
      </c>
      <c r="W133" s="208">
        <v>4209094</v>
      </c>
      <c r="X133" s="208">
        <v>3686700</v>
      </c>
      <c r="Y133" s="208">
        <v>5947469.1299999999</v>
      </c>
      <c r="Z133" s="208">
        <v>5645666</v>
      </c>
      <c r="AA133" s="208">
        <v>5024235</v>
      </c>
      <c r="AB133" s="208">
        <v>4207960</v>
      </c>
      <c r="AC133" s="208">
        <v>8454001.1400000006</v>
      </c>
      <c r="AD133" s="208">
        <v>8287533</v>
      </c>
      <c r="AE133" s="208">
        <v>5732570</v>
      </c>
      <c r="AF133" s="208">
        <v>5356210</v>
      </c>
      <c r="AG133" s="208">
        <v>8421773.5700000003</v>
      </c>
      <c r="AH133" s="208">
        <v>5663330</v>
      </c>
      <c r="AI133" s="208">
        <v>4881864</v>
      </c>
      <c r="AJ133" s="208">
        <v>5063876</v>
      </c>
      <c r="AK133" s="208">
        <v>8314659.8099999996</v>
      </c>
      <c r="AL133" s="208">
        <v>6407373</v>
      </c>
      <c r="AM133" s="208">
        <v>5857611</v>
      </c>
      <c r="AN133" s="208">
        <v>5022172</v>
      </c>
      <c r="AO133" s="208">
        <v>7488029.5499999998</v>
      </c>
      <c r="AP133" s="208">
        <v>6367938</v>
      </c>
      <c r="AQ133" s="208">
        <v>5918567</v>
      </c>
      <c r="AR133" s="208">
        <v>5865139</v>
      </c>
      <c r="AS133" s="208">
        <v>7699275.6600000001</v>
      </c>
      <c r="AT133" s="208">
        <v>7222456</v>
      </c>
      <c r="AU133" s="208">
        <v>6735891</v>
      </c>
      <c r="AV133" s="208">
        <v>5993584</v>
      </c>
      <c r="AW133" s="208">
        <v>10812934.140000001</v>
      </c>
      <c r="AX133" s="208">
        <v>6465486</v>
      </c>
      <c r="AY133" s="208">
        <v>6532313</v>
      </c>
      <c r="AZ133" s="208">
        <v>6091426</v>
      </c>
      <c r="BA133" s="208">
        <v>10485151.140000001</v>
      </c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1"/>
      <c r="BR133" s="11"/>
      <c r="BS133" s="11"/>
    </row>
    <row r="134" spans="1:71" ht="16.5" customHeight="1" x14ac:dyDescent="0.25">
      <c r="A134" s="208" t="s">
        <v>1339</v>
      </c>
      <c r="B134" s="208">
        <v>0</v>
      </c>
      <c r="C134" s="208">
        <v>0</v>
      </c>
      <c r="D134" s="208">
        <v>0</v>
      </c>
      <c r="E134" s="208">
        <v>0</v>
      </c>
      <c r="F134" s="208">
        <v>0</v>
      </c>
      <c r="G134" s="208">
        <v>23553430</v>
      </c>
      <c r="H134" s="208">
        <v>23380628</v>
      </c>
      <c r="I134" s="208">
        <v>24611663.120000001</v>
      </c>
      <c r="J134" s="208">
        <v>25236887</v>
      </c>
      <c r="K134" s="208">
        <v>24708656</v>
      </c>
      <c r="L134" s="208">
        <v>25461143</v>
      </c>
      <c r="M134" s="208">
        <v>26919153.07</v>
      </c>
      <c r="N134" s="208">
        <v>27586702</v>
      </c>
      <c r="O134" s="208">
        <v>27681110</v>
      </c>
      <c r="P134" s="208">
        <v>28095707</v>
      </c>
      <c r="Q134" s="208">
        <v>29893270.02</v>
      </c>
      <c r="R134" s="208">
        <v>30541206</v>
      </c>
      <c r="S134" s="208">
        <v>30517108</v>
      </c>
      <c r="T134" s="208">
        <v>30701138</v>
      </c>
      <c r="U134" s="208">
        <v>32113605.52</v>
      </c>
      <c r="V134" s="208">
        <v>32339927</v>
      </c>
      <c r="W134" s="208">
        <v>31798365</v>
      </c>
      <c r="X134" s="208">
        <v>29789821</v>
      </c>
      <c r="Y134" s="208">
        <v>29874983.510000002</v>
      </c>
      <c r="Z134" s="208">
        <v>31053742</v>
      </c>
      <c r="AA134" s="208">
        <v>31653492</v>
      </c>
      <c r="AB134" s="208">
        <v>31281926</v>
      </c>
      <c r="AC134" s="208">
        <v>32008024.989999998</v>
      </c>
      <c r="AD134" s="208">
        <v>32291702</v>
      </c>
      <c r="AE134" s="208">
        <v>32402116</v>
      </c>
      <c r="AF134" s="208">
        <v>31421998</v>
      </c>
      <c r="AG134" s="208">
        <v>31362537.98</v>
      </c>
      <c r="AH134" s="208">
        <v>31588938</v>
      </c>
      <c r="AI134" s="208">
        <v>31600541</v>
      </c>
      <c r="AJ134" s="208">
        <v>32031840</v>
      </c>
      <c r="AK134" s="208">
        <v>33004817.760000002</v>
      </c>
      <c r="AL134" s="208">
        <v>32450647</v>
      </c>
      <c r="AM134" s="208">
        <v>33220928</v>
      </c>
      <c r="AN134" s="208">
        <v>33557593</v>
      </c>
      <c r="AO134" s="208">
        <v>33717446.810000002</v>
      </c>
      <c r="AP134" s="208">
        <v>34565480</v>
      </c>
      <c r="AQ134" s="208">
        <v>36309392</v>
      </c>
      <c r="AR134" s="208">
        <v>36244869</v>
      </c>
      <c r="AS134" s="208">
        <v>36885186.5</v>
      </c>
      <c r="AT134" s="208">
        <v>36039224</v>
      </c>
      <c r="AU134" s="208">
        <v>37345534</v>
      </c>
      <c r="AV134" s="208">
        <v>38739331</v>
      </c>
      <c r="AW134" s="208">
        <v>38004731.090000004</v>
      </c>
      <c r="AX134" s="208">
        <v>36379912</v>
      </c>
      <c r="AY134" s="208">
        <v>35723576</v>
      </c>
      <c r="AZ134" s="208">
        <v>35623582</v>
      </c>
      <c r="BA134" s="208">
        <v>35588819.149999999</v>
      </c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1"/>
      <c r="BR134" s="11"/>
      <c r="BS134" s="11"/>
    </row>
    <row r="135" spans="1:71" ht="16.5" customHeight="1" x14ac:dyDescent="0.25">
      <c r="A135" s="208" t="s">
        <v>1340</v>
      </c>
      <c r="B135" s="208">
        <v>0</v>
      </c>
      <c r="C135" s="208">
        <v>0</v>
      </c>
      <c r="D135" s="208">
        <v>0</v>
      </c>
      <c r="E135" s="208">
        <v>0</v>
      </c>
      <c r="F135" s="208">
        <v>0</v>
      </c>
      <c r="G135" s="208">
        <v>0</v>
      </c>
      <c r="H135" s="208">
        <v>0</v>
      </c>
      <c r="I135" s="208">
        <v>0</v>
      </c>
      <c r="J135" s="208">
        <v>0</v>
      </c>
      <c r="K135" s="208">
        <v>0</v>
      </c>
      <c r="L135" s="208">
        <v>0</v>
      </c>
      <c r="M135" s="208">
        <v>0</v>
      </c>
      <c r="N135" s="208">
        <v>100814</v>
      </c>
      <c r="O135" s="208">
        <v>0</v>
      </c>
      <c r="P135" s="208">
        <v>0</v>
      </c>
      <c r="Q135" s="208">
        <v>0</v>
      </c>
      <c r="R135" s="208">
        <v>0</v>
      </c>
      <c r="S135" s="208">
        <v>0</v>
      </c>
      <c r="T135" s="208">
        <v>0</v>
      </c>
      <c r="U135" s="208">
        <v>0</v>
      </c>
      <c r="V135" s="208">
        <v>181271</v>
      </c>
      <c r="W135" s="208">
        <v>0</v>
      </c>
      <c r="X135" s="208">
        <v>122596</v>
      </c>
      <c r="Y135" s="208">
        <v>0</v>
      </c>
      <c r="Z135" s="208">
        <v>0</v>
      </c>
      <c r="AA135" s="208">
        <v>0</v>
      </c>
      <c r="AB135" s="208">
        <v>0</v>
      </c>
      <c r="AC135" s="208">
        <v>0</v>
      </c>
      <c r="AD135" s="208">
        <v>0</v>
      </c>
      <c r="AE135" s="208">
        <v>0</v>
      </c>
      <c r="AF135" s="208">
        <v>0</v>
      </c>
      <c r="AG135" s="208">
        <v>0</v>
      </c>
      <c r="AH135" s="208">
        <v>0</v>
      </c>
      <c r="AI135" s="208">
        <v>0</v>
      </c>
      <c r="AJ135" s="208">
        <v>0</v>
      </c>
      <c r="AK135" s="208">
        <v>0</v>
      </c>
      <c r="AL135" s="208">
        <v>0</v>
      </c>
      <c r="AM135" s="208">
        <v>0</v>
      </c>
      <c r="AN135" s="208">
        <v>0</v>
      </c>
      <c r="AO135" s="208">
        <v>0</v>
      </c>
      <c r="AP135" s="208">
        <v>48275</v>
      </c>
      <c r="AQ135" s="208">
        <v>0</v>
      </c>
      <c r="AR135" s="208">
        <v>0</v>
      </c>
      <c r="AS135" s="208">
        <v>41237.26</v>
      </c>
      <c r="AT135" s="208">
        <v>0</v>
      </c>
      <c r="AU135" s="208">
        <v>0</v>
      </c>
      <c r="AV135" s="208">
        <v>0</v>
      </c>
      <c r="AW135" s="208">
        <v>0</v>
      </c>
      <c r="AX135" s="208">
        <v>0</v>
      </c>
      <c r="AY135" s="208">
        <v>102620</v>
      </c>
      <c r="AZ135" s="208">
        <v>0</v>
      </c>
      <c r="BA135" s="208">
        <v>0</v>
      </c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1"/>
      <c r="BR135" s="11"/>
      <c r="BS135" s="11"/>
    </row>
    <row r="136" spans="1:71" ht="16.5" customHeight="1" x14ac:dyDescent="0.25">
      <c r="A136" s="208" t="s">
        <v>1341</v>
      </c>
      <c r="B136" s="208">
        <v>0</v>
      </c>
      <c r="C136" s="208">
        <v>0</v>
      </c>
      <c r="D136" s="208">
        <v>0</v>
      </c>
      <c r="E136" s="208">
        <v>0</v>
      </c>
      <c r="F136" s="208">
        <v>0</v>
      </c>
      <c r="G136" s="208">
        <v>0</v>
      </c>
      <c r="H136" s="208">
        <v>0</v>
      </c>
      <c r="I136" s="208">
        <v>0</v>
      </c>
      <c r="J136" s="208">
        <v>0</v>
      </c>
      <c r="K136" s="208">
        <v>0</v>
      </c>
      <c r="L136" s="208">
        <v>0</v>
      </c>
      <c r="M136" s="208">
        <v>0</v>
      </c>
      <c r="N136" s="208">
        <v>100814</v>
      </c>
      <c r="O136" s="208">
        <v>0</v>
      </c>
      <c r="P136" s="208">
        <v>0</v>
      </c>
      <c r="Q136" s="208">
        <v>0</v>
      </c>
      <c r="R136" s="208">
        <v>0</v>
      </c>
      <c r="S136" s="208">
        <v>0</v>
      </c>
      <c r="T136" s="208">
        <v>0</v>
      </c>
      <c r="U136" s="208">
        <v>0</v>
      </c>
      <c r="V136" s="208">
        <v>181271</v>
      </c>
      <c r="W136" s="208">
        <v>0</v>
      </c>
      <c r="X136" s="208">
        <v>122596</v>
      </c>
      <c r="Y136" s="208">
        <v>0</v>
      </c>
      <c r="Z136" s="208">
        <v>0</v>
      </c>
      <c r="AA136" s="208">
        <v>0</v>
      </c>
      <c r="AB136" s="208">
        <v>0</v>
      </c>
      <c r="AC136" s="208">
        <v>0</v>
      </c>
      <c r="AD136" s="208">
        <v>0</v>
      </c>
      <c r="AE136" s="208">
        <v>0</v>
      </c>
      <c r="AF136" s="208">
        <v>0</v>
      </c>
      <c r="AG136" s="208">
        <v>0</v>
      </c>
      <c r="AH136" s="208">
        <v>0</v>
      </c>
      <c r="AI136" s="208">
        <v>0</v>
      </c>
      <c r="AJ136" s="208">
        <v>0</v>
      </c>
      <c r="AK136" s="208">
        <v>0</v>
      </c>
      <c r="AL136" s="208">
        <v>0</v>
      </c>
      <c r="AM136" s="208">
        <v>0</v>
      </c>
      <c r="AN136" s="208">
        <v>0</v>
      </c>
      <c r="AO136" s="208">
        <v>0</v>
      </c>
      <c r="AP136" s="208">
        <v>48275</v>
      </c>
      <c r="AQ136" s="208">
        <v>0</v>
      </c>
      <c r="AR136" s="208">
        <v>0</v>
      </c>
      <c r="AS136" s="208">
        <v>41237.26</v>
      </c>
      <c r="AT136" s="208">
        <v>0</v>
      </c>
      <c r="AU136" s="208">
        <v>0</v>
      </c>
      <c r="AV136" s="208">
        <v>0</v>
      </c>
      <c r="AW136" s="208">
        <v>0</v>
      </c>
      <c r="AX136" s="208">
        <v>0</v>
      </c>
      <c r="AY136" s="208">
        <v>102620</v>
      </c>
      <c r="AZ136" s="208">
        <v>0</v>
      </c>
      <c r="BA136" s="208">
        <v>0</v>
      </c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1"/>
      <c r="BR136" s="11"/>
      <c r="BS136" s="11"/>
    </row>
    <row r="137" spans="1:71" ht="16.5" customHeight="1" x14ac:dyDescent="0.25">
      <c r="A137" s="208" t="s">
        <v>873</v>
      </c>
      <c r="B137" s="208">
        <v>191749</v>
      </c>
      <c r="C137" s="208">
        <v>1944118</v>
      </c>
      <c r="D137" s="208">
        <v>183505</v>
      </c>
      <c r="E137" s="208">
        <v>246181</v>
      </c>
      <c r="F137" s="208">
        <v>183861</v>
      </c>
      <c r="G137" s="208">
        <v>137563</v>
      </c>
      <c r="H137" s="208">
        <v>136360</v>
      </c>
      <c r="I137" s="208">
        <v>230251.4</v>
      </c>
      <c r="J137" s="208">
        <v>176814</v>
      </c>
      <c r="K137" s="208">
        <v>139898</v>
      </c>
      <c r="L137" s="208">
        <v>150329</v>
      </c>
      <c r="M137" s="208">
        <v>212119.6</v>
      </c>
      <c r="N137" s="208">
        <v>52916</v>
      </c>
      <c r="O137" s="208">
        <v>214745</v>
      </c>
      <c r="P137" s="208">
        <v>295515</v>
      </c>
      <c r="Q137" s="208">
        <v>223815.13</v>
      </c>
      <c r="R137" s="208">
        <v>257637</v>
      </c>
      <c r="S137" s="208">
        <v>342028</v>
      </c>
      <c r="T137" s="208">
        <v>368071</v>
      </c>
      <c r="U137" s="208">
        <v>146066.87</v>
      </c>
      <c r="V137" s="208">
        <v>85521</v>
      </c>
      <c r="W137" s="208">
        <v>255917</v>
      </c>
      <c r="X137" s="208">
        <v>66474</v>
      </c>
      <c r="Y137" s="208">
        <v>621457.57999999996</v>
      </c>
      <c r="Z137" s="208">
        <v>125751</v>
      </c>
      <c r="AA137" s="208">
        <v>167996</v>
      </c>
      <c r="AB137" s="208">
        <v>220995</v>
      </c>
      <c r="AC137" s="208">
        <v>185151.18</v>
      </c>
      <c r="AD137" s="208">
        <v>164854</v>
      </c>
      <c r="AE137" s="208">
        <v>161610</v>
      </c>
      <c r="AF137" s="208">
        <v>262795</v>
      </c>
      <c r="AG137" s="208">
        <v>149554.06</v>
      </c>
      <c r="AH137" s="208">
        <v>145436</v>
      </c>
      <c r="AI137" s="208">
        <v>148432</v>
      </c>
      <c r="AJ137" s="208">
        <v>132310</v>
      </c>
      <c r="AK137" s="208">
        <v>141949.14000000001</v>
      </c>
      <c r="AL137" s="208">
        <v>206924</v>
      </c>
      <c r="AM137" s="208">
        <v>172194</v>
      </c>
      <c r="AN137" s="208">
        <v>119957</v>
      </c>
      <c r="AO137" s="208">
        <v>250921.9</v>
      </c>
      <c r="AP137" s="208">
        <v>259958</v>
      </c>
      <c r="AQ137" s="208">
        <v>155666</v>
      </c>
      <c r="AR137" s="208">
        <v>192923</v>
      </c>
      <c r="AS137" s="208">
        <v>39056.29</v>
      </c>
      <c r="AT137" s="208">
        <v>254863</v>
      </c>
      <c r="AU137" s="208">
        <v>161601</v>
      </c>
      <c r="AV137" s="208">
        <v>163061</v>
      </c>
      <c r="AW137" s="208">
        <v>266974.40999999997</v>
      </c>
      <c r="AX137" s="208">
        <v>226864</v>
      </c>
      <c r="AY137" s="208">
        <v>81410</v>
      </c>
      <c r="AZ137" s="208">
        <v>399734</v>
      </c>
      <c r="BA137" s="208">
        <v>-210444.24</v>
      </c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1"/>
      <c r="BR137" s="11"/>
      <c r="BS137" s="11"/>
    </row>
    <row r="138" spans="1:71" ht="16.5" customHeight="1" x14ac:dyDescent="0.25">
      <c r="A138" s="208" t="s">
        <v>1342</v>
      </c>
      <c r="B138" s="208">
        <v>28839693</v>
      </c>
      <c r="C138" s="208">
        <v>30289472</v>
      </c>
      <c r="D138" s="208">
        <v>27711363</v>
      </c>
      <c r="E138" s="208">
        <v>26516526</v>
      </c>
      <c r="F138" s="208">
        <v>26483830</v>
      </c>
      <c r="G138" s="208">
        <v>25335212</v>
      </c>
      <c r="H138" s="208">
        <v>25107060</v>
      </c>
      <c r="I138" s="208">
        <v>26213758.989999998</v>
      </c>
      <c r="J138" s="208">
        <v>27141414</v>
      </c>
      <c r="K138" s="208">
        <v>26662983</v>
      </c>
      <c r="L138" s="208">
        <v>27792497</v>
      </c>
      <c r="M138" s="208">
        <v>30361871.940000001</v>
      </c>
      <c r="N138" s="208">
        <v>31301350</v>
      </c>
      <c r="O138" s="208">
        <v>31324851</v>
      </c>
      <c r="P138" s="208">
        <v>31309298</v>
      </c>
      <c r="Q138" s="208">
        <v>33389540.629999999</v>
      </c>
      <c r="R138" s="208">
        <v>35435222</v>
      </c>
      <c r="S138" s="208">
        <v>34829714</v>
      </c>
      <c r="T138" s="208">
        <v>34089256</v>
      </c>
      <c r="U138" s="208">
        <v>38327910.799999997</v>
      </c>
      <c r="V138" s="208">
        <v>37758730</v>
      </c>
      <c r="W138" s="208">
        <v>36263376</v>
      </c>
      <c r="X138" s="208">
        <v>33665591</v>
      </c>
      <c r="Y138" s="208">
        <v>35981432.219999999</v>
      </c>
      <c r="Z138" s="208">
        <v>36825159</v>
      </c>
      <c r="AA138" s="208">
        <v>36845723</v>
      </c>
      <c r="AB138" s="208">
        <v>35710881</v>
      </c>
      <c r="AC138" s="208">
        <v>40647177.310000002</v>
      </c>
      <c r="AD138" s="208">
        <v>40744089</v>
      </c>
      <c r="AE138" s="208">
        <v>38296296</v>
      </c>
      <c r="AF138" s="208">
        <v>37041003</v>
      </c>
      <c r="AG138" s="208">
        <v>39933865.609999999</v>
      </c>
      <c r="AH138" s="208">
        <v>37397704</v>
      </c>
      <c r="AI138" s="208">
        <v>36630837</v>
      </c>
      <c r="AJ138" s="208">
        <v>37228026</v>
      </c>
      <c r="AK138" s="208">
        <v>41461426.700000003</v>
      </c>
      <c r="AL138" s="208">
        <v>39064944</v>
      </c>
      <c r="AM138" s="208">
        <v>39250733</v>
      </c>
      <c r="AN138" s="208">
        <v>38699722</v>
      </c>
      <c r="AO138" s="208">
        <v>41456398.25</v>
      </c>
      <c r="AP138" s="208">
        <v>41241651</v>
      </c>
      <c r="AQ138" s="208">
        <v>42383625</v>
      </c>
      <c r="AR138" s="208">
        <v>42302931</v>
      </c>
      <c r="AS138" s="208">
        <v>44788467.490000002</v>
      </c>
      <c r="AT138" s="208">
        <v>43516543</v>
      </c>
      <c r="AU138" s="208">
        <v>44243026</v>
      </c>
      <c r="AV138" s="208">
        <v>44895976</v>
      </c>
      <c r="AW138" s="208">
        <v>49084639.649999999</v>
      </c>
      <c r="AX138" s="208">
        <v>43072262</v>
      </c>
      <c r="AY138" s="208">
        <v>42439919</v>
      </c>
      <c r="AZ138" s="208">
        <v>42114742</v>
      </c>
      <c r="BA138" s="208">
        <v>45863526.049999997</v>
      </c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1"/>
      <c r="BR138" s="11"/>
      <c r="BS138" s="11"/>
    </row>
    <row r="139" spans="1:71" ht="16.5" customHeight="1" x14ac:dyDescent="0.25">
      <c r="A139" s="208" t="s">
        <v>1343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1"/>
      <c r="BR139" s="11"/>
      <c r="BS139" s="11"/>
    </row>
    <row r="140" spans="1:71" ht="16.5" customHeight="1" x14ac:dyDescent="0.25">
      <c r="A140" s="208" t="s">
        <v>1344</v>
      </c>
      <c r="B140" s="208">
        <v>18398899</v>
      </c>
      <c r="C140" s="208">
        <v>18406264</v>
      </c>
      <c r="D140" s="208">
        <v>18067541</v>
      </c>
      <c r="E140" s="208">
        <v>17166139</v>
      </c>
      <c r="F140" s="208">
        <v>17035536</v>
      </c>
      <c r="G140" s="208">
        <v>16468749</v>
      </c>
      <c r="H140" s="208">
        <v>16297856</v>
      </c>
      <c r="I140" s="208">
        <v>16513579.369999999</v>
      </c>
      <c r="J140" s="208">
        <v>16792153</v>
      </c>
      <c r="K140" s="208">
        <v>16215506</v>
      </c>
      <c r="L140" s="208">
        <v>17179718</v>
      </c>
      <c r="M140" s="208">
        <v>18515188.699999999</v>
      </c>
      <c r="N140" s="208">
        <v>18781280</v>
      </c>
      <c r="O140" s="208">
        <v>18935652</v>
      </c>
      <c r="P140" s="208">
        <v>18597484</v>
      </c>
      <c r="Q140" s="208">
        <v>19905534.370000001</v>
      </c>
      <c r="R140" s="208">
        <v>20914973</v>
      </c>
      <c r="S140" s="208">
        <v>20196214</v>
      </c>
      <c r="T140" s="208">
        <v>19501216</v>
      </c>
      <c r="U140" s="208">
        <v>23357566.670000002</v>
      </c>
      <c r="V140" s="208">
        <v>22151410</v>
      </c>
      <c r="W140" s="208">
        <v>20927121</v>
      </c>
      <c r="X140" s="208">
        <v>18530756</v>
      </c>
      <c r="Y140" s="208">
        <v>19547421.640000001</v>
      </c>
      <c r="Z140" s="208">
        <v>20713338</v>
      </c>
      <c r="AA140" s="208">
        <v>20588163</v>
      </c>
      <c r="AB140" s="208">
        <v>19413036</v>
      </c>
      <c r="AC140" s="208">
        <v>22833733.23</v>
      </c>
      <c r="AD140" s="208">
        <v>23439396</v>
      </c>
      <c r="AE140" s="208">
        <v>20568941</v>
      </c>
      <c r="AF140" s="208">
        <v>20398847</v>
      </c>
      <c r="AG140" s="208">
        <v>20411829.379999999</v>
      </c>
      <c r="AH140" s="208">
        <v>19720665</v>
      </c>
      <c r="AI140" s="208">
        <v>17423563</v>
      </c>
      <c r="AJ140" s="208">
        <v>20768335</v>
      </c>
      <c r="AK140" s="208">
        <v>25079321.23</v>
      </c>
      <c r="AL140" s="208">
        <v>23091467</v>
      </c>
      <c r="AM140" s="208">
        <v>22534844</v>
      </c>
      <c r="AN140" s="208">
        <v>22080239</v>
      </c>
      <c r="AO140" s="208">
        <v>24552089.09</v>
      </c>
      <c r="AP140" s="208">
        <v>23718485</v>
      </c>
      <c r="AQ140" s="208">
        <v>25299374</v>
      </c>
      <c r="AR140" s="208">
        <v>26023392</v>
      </c>
      <c r="AS140" s="208">
        <v>28414437.789999999</v>
      </c>
      <c r="AT140" s="208">
        <v>26975846</v>
      </c>
      <c r="AU140" s="208">
        <v>26878981</v>
      </c>
      <c r="AV140" s="208">
        <v>26636611</v>
      </c>
      <c r="AW140" s="208">
        <v>31408005.809999999</v>
      </c>
      <c r="AX140" s="208">
        <v>26757027</v>
      </c>
      <c r="AY140" s="208">
        <v>26767296</v>
      </c>
      <c r="AZ140" s="208">
        <v>26527521</v>
      </c>
      <c r="BA140" s="208">
        <v>30796478.789999999</v>
      </c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1"/>
      <c r="BR140" s="11"/>
      <c r="BS140" s="11"/>
    </row>
    <row r="141" spans="1:71" ht="16.5" customHeight="1" x14ac:dyDescent="0.25">
      <c r="A141" s="208" t="s">
        <v>1345</v>
      </c>
      <c r="B141" s="208">
        <v>0</v>
      </c>
      <c r="C141" s="208">
        <v>0</v>
      </c>
      <c r="D141" s="208">
        <v>0</v>
      </c>
      <c r="E141" s="208">
        <v>0</v>
      </c>
      <c r="F141" s="208">
        <v>0</v>
      </c>
      <c r="G141" s="208">
        <v>0</v>
      </c>
      <c r="H141" s="208">
        <v>1458935</v>
      </c>
      <c r="I141" s="208">
        <v>1150684.4099999999</v>
      </c>
      <c r="J141" s="208">
        <v>1443905</v>
      </c>
      <c r="K141" s="208">
        <v>1509737</v>
      </c>
      <c r="L141" s="208">
        <v>1883290</v>
      </c>
      <c r="M141" s="208">
        <v>2814531.96</v>
      </c>
      <c r="N141" s="208">
        <v>3090850</v>
      </c>
      <c r="O141" s="208">
        <v>3034156</v>
      </c>
      <c r="P141" s="208">
        <v>2546363</v>
      </c>
      <c r="Q141" s="208">
        <v>2941816.79</v>
      </c>
      <c r="R141" s="208">
        <v>4261464</v>
      </c>
      <c r="S141" s="208">
        <v>3659604</v>
      </c>
      <c r="T141" s="208">
        <v>2732770</v>
      </c>
      <c r="U141" s="208">
        <v>5564565.3600000003</v>
      </c>
      <c r="V141" s="208">
        <v>4746102</v>
      </c>
      <c r="W141" s="208">
        <v>3906677</v>
      </c>
      <c r="X141" s="208">
        <v>3482726</v>
      </c>
      <c r="Y141" s="208">
        <v>5624764.9199999999</v>
      </c>
      <c r="Z141" s="208">
        <v>5513759</v>
      </c>
      <c r="AA141" s="208">
        <v>5044858</v>
      </c>
      <c r="AB141" s="208">
        <v>4290663</v>
      </c>
      <c r="AC141" s="208">
        <v>8298735.8899999997</v>
      </c>
      <c r="AD141" s="208">
        <v>7966978</v>
      </c>
      <c r="AE141" s="208">
        <v>5615525</v>
      </c>
      <c r="AF141" s="208">
        <v>5951278</v>
      </c>
      <c r="AG141" s="208">
        <v>8485111.4900000002</v>
      </c>
      <c r="AH141" s="208">
        <v>5680328</v>
      </c>
      <c r="AI141" s="208">
        <v>4768293</v>
      </c>
      <c r="AJ141" s="208">
        <v>5877534</v>
      </c>
      <c r="AK141" s="208">
        <v>8591822.3100000005</v>
      </c>
      <c r="AL141" s="208">
        <v>6835683</v>
      </c>
      <c r="AM141" s="208">
        <v>6014744</v>
      </c>
      <c r="AN141" s="208">
        <v>5269698</v>
      </c>
      <c r="AO141" s="208">
        <v>7534187.9699999997</v>
      </c>
      <c r="AP141" s="208">
        <v>6437430</v>
      </c>
      <c r="AQ141" s="208">
        <v>6097652</v>
      </c>
      <c r="AR141" s="208">
        <v>6188794</v>
      </c>
      <c r="AS141" s="208">
        <v>8031745.9100000001</v>
      </c>
      <c r="AT141" s="208">
        <v>7158564</v>
      </c>
      <c r="AU141" s="208">
        <v>6709025</v>
      </c>
      <c r="AV141" s="208">
        <v>5888544</v>
      </c>
      <c r="AW141" s="208">
        <v>10656101.359999999</v>
      </c>
      <c r="AX141" s="208">
        <v>6418935</v>
      </c>
      <c r="AY141" s="208">
        <v>6371784</v>
      </c>
      <c r="AZ141" s="208">
        <v>6163667</v>
      </c>
      <c r="BA141" s="208">
        <v>10359879.33</v>
      </c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1"/>
      <c r="BR141" s="11"/>
      <c r="BS141" s="11"/>
    </row>
    <row r="142" spans="1:71" ht="16.5" customHeight="1" x14ac:dyDescent="0.25">
      <c r="A142" s="208" t="s">
        <v>1346</v>
      </c>
      <c r="B142" s="208">
        <v>0</v>
      </c>
      <c r="C142" s="208">
        <v>0</v>
      </c>
      <c r="D142" s="208">
        <v>0</v>
      </c>
      <c r="E142" s="208">
        <v>0</v>
      </c>
      <c r="F142" s="208">
        <v>0</v>
      </c>
      <c r="G142" s="208">
        <v>0</v>
      </c>
      <c r="H142" s="208">
        <v>14838921</v>
      </c>
      <c r="I142" s="208">
        <v>15362894.960000001</v>
      </c>
      <c r="J142" s="208">
        <v>15348248</v>
      </c>
      <c r="K142" s="208">
        <v>14705769</v>
      </c>
      <c r="L142" s="208">
        <v>15296428</v>
      </c>
      <c r="M142" s="208">
        <v>15700656.74</v>
      </c>
      <c r="N142" s="208">
        <v>15690430</v>
      </c>
      <c r="O142" s="208">
        <v>15901496</v>
      </c>
      <c r="P142" s="208">
        <v>16051121</v>
      </c>
      <c r="Q142" s="208">
        <v>16963717.579999998</v>
      </c>
      <c r="R142" s="208">
        <v>16653509</v>
      </c>
      <c r="S142" s="208">
        <v>16536610</v>
      </c>
      <c r="T142" s="208">
        <v>16768446</v>
      </c>
      <c r="U142" s="208">
        <v>17793001.309999999</v>
      </c>
      <c r="V142" s="208">
        <v>17405308</v>
      </c>
      <c r="W142" s="208">
        <v>17020444</v>
      </c>
      <c r="X142" s="208">
        <v>15048030</v>
      </c>
      <c r="Y142" s="208">
        <v>13922656.720000001</v>
      </c>
      <c r="Z142" s="208">
        <v>15199579</v>
      </c>
      <c r="AA142" s="208">
        <v>15543305</v>
      </c>
      <c r="AB142" s="208">
        <v>15122373</v>
      </c>
      <c r="AC142" s="208">
        <v>14534997.34</v>
      </c>
      <c r="AD142" s="208">
        <v>15472418</v>
      </c>
      <c r="AE142" s="208">
        <v>14953416</v>
      </c>
      <c r="AF142" s="208">
        <v>14447569</v>
      </c>
      <c r="AG142" s="208">
        <v>11926717.880000001</v>
      </c>
      <c r="AH142" s="208">
        <v>14040337</v>
      </c>
      <c r="AI142" s="208">
        <v>12655270</v>
      </c>
      <c r="AJ142" s="208">
        <v>14890801</v>
      </c>
      <c r="AK142" s="208">
        <v>16487498.92</v>
      </c>
      <c r="AL142" s="208">
        <v>16255784</v>
      </c>
      <c r="AM142" s="208">
        <v>16520100</v>
      </c>
      <c r="AN142" s="208">
        <v>16810541</v>
      </c>
      <c r="AO142" s="208">
        <v>17017901.120000001</v>
      </c>
      <c r="AP142" s="208">
        <v>17281055</v>
      </c>
      <c r="AQ142" s="208">
        <v>19201722</v>
      </c>
      <c r="AR142" s="208">
        <v>19834598</v>
      </c>
      <c r="AS142" s="208">
        <v>20382691.879999999</v>
      </c>
      <c r="AT142" s="208">
        <v>19817282</v>
      </c>
      <c r="AU142" s="208">
        <v>20169956</v>
      </c>
      <c r="AV142" s="208">
        <v>20748067</v>
      </c>
      <c r="AW142" s="208">
        <v>20751904.460000001</v>
      </c>
      <c r="AX142" s="208">
        <v>20338092</v>
      </c>
      <c r="AY142" s="208">
        <v>20395512</v>
      </c>
      <c r="AZ142" s="208">
        <v>20363854</v>
      </c>
      <c r="BA142" s="208">
        <v>20436599.469999999</v>
      </c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1"/>
      <c r="BR142" s="11"/>
      <c r="BS142" s="11"/>
    </row>
    <row r="143" spans="1:71" ht="16.5" customHeight="1" x14ac:dyDescent="0.25">
      <c r="A143" s="208" t="s">
        <v>1347</v>
      </c>
      <c r="B143" s="208">
        <v>2585116</v>
      </c>
      <c r="C143" s="208">
        <v>2612675</v>
      </c>
      <c r="D143" s="208">
        <v>2731915</v>
      </c>
      <c r="E143" s="208">
        <v>3276110</v>
      </c>
      <c r="F143" s="208">
        <v>2415391</v>
      </c>
      <c r="G143" s="208">
        <v>2386864</v>
      </c>
      <c r="H143" s="208">
        <v>2339087</v>
      </c>
      <c r="I143" s="208">
        <v>2994054.7</v>
      </c>
      <c r="J143" s="208">
        <v>2187492</v>
      </c>
      <c r="K143" s="208">
        <v>2489916</v>
      </c>
      <c r="L143" s="208">
        <v>2591365</v>
      </c>
      <c r="M143" s="208">
        <v>2543301.9</v>
      </c>
      <c r="N143" s="208">
        <v>2520440</v>
      </c>
      <c r="O143" s="208">
        <v>2629358</v>
      </c>
      <c r="P143" s="208">
        <v>2820801</v>
      </c>
      <c r="Q143" s="208">
        <v>3148200.39</v>
      </c>
      <c r="R143" s="208">
        <v>2556056</v>
      </c>
      <c r="S143" s="208">
        <v>2940057</v>
      </c>
      <c r="T143" s="208">
        <v>2845943</v>
      </c>
      <c r="U143" s="208">
        <v>3615802.22</v>
      </c>
      <c r="V143" s="208">
        <v>3021654</v>
      </c>
      <c r="W143" s="208">
        <v>3349081</v>
      </c>
      <c r="X143" s="208">
        <v>4065955</v>
      </c>
      <c r="Y143" s="208">
        <v>4439726.5999999996</v>
      </c>
      <c r="Z143" s="208">
        <v>4004285</v>
      </c>
      <c r="AA143" s="208">
        <v>5144290</v>
      </c>
      <c r="AB143" s="208">
        <v>4643282</v>
      </c>
      <c r="AC143" s="208">
        <v>5068524.5199999996</v>
      </c>
      <c r="AD143" s="208">
        <v>4676364</v>
      </c>
      <c r="AE143" s="208">
        <v>4875728</v>
      </c>
      <c r="AF143" s="208">
        <v>4896345</v>
      </c>
      <c r="AG143" s="208">
        <v>5642948.4699999997</v>
      </c>
      <c r="AH143" s="208">
        <v>8095211</v>
      </c>
      <c r="AI143" s="208">
        <v>6459537</v>
      </c>
      <c r="AJ143" s="208">
        <v>7260348</v>
      </c>
      <c r="AK143" s="208">
        <v>7960730.8799999999</v>
      </c>
      <c r="AL143" s="208">
        <v>5439492</v>
      </c>
      <c r="AM143" s="208">
        <v>6700669</v>
      </c>
      <c r="AN143" s="208">
        <v>6599259</v>
      </c>
      <c r="AO143" s="208">
        <v>6338312.75</v>
      </c>
      <c r="AP143" s="208">
        <v>6335840</v>
      </c>
      <c r="AQ143" s="208">
        <v>6197304</v>
      </c>
      <c r="AR143" s="208">
        <v>6794042</v>
      </c>
      <c r="AS143" s="208">
        <v>6967657.21</v>
      </c>
      <c r="AT143" s="208">
        <v>6261857</v>
      </c>
      <c r="AU143" s="208">
        <v>7047515</v>
      </c>
      <c r="AV143" s="208">
        <v>6331314</v>
      </c>
      <c r="AW143" s="208">
        <v>8099864.0899999999</v>
      </c>
      <c r="AX143" s="208">
        <v>6273148</v>
      </c>
      <c r="AY143" s="208">
        <v>6025668</v>
      </c>
      <c r="AZ143" s="208">
        <v>6006485</v>
      </c>
      <c r="BA143" s="208">
        <v>6025583.2000000002</v>
      </c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1"/>
      <c r="BR143" s="11"/>
      <c r="BS143" s="11"/>
    </row>
    <row r="144" spans="1:71" ht="16.5" customHeight="1" x14ac:dyDescent="0.25">
      <c r="A144" s="208" t="s">
        <v>1348</v>
      </c>
      <c r="B144" s="208">
        <v>0</v>
      </c>
      <c r="C144" s="208">
        <v>0</v>
      </c>
      <c r="D144" s="208">
        <v>0</v>
      </c>
      <c r="E144" s="208">
        <v>0</v>
      </c>
      <c r="F144" s="208">
        <v>0</v>
      </c>
      <c r="G144" s="208">
        <v>657864</v>
      </c>
      <c r="H144" s="208">
        <v>612404</v>
      </c>
      <c r="I144" s="208">
        <v>905921.1</v>
      </c>
      <c r="J144" s="208">
        <v>302372</v>
      </c>
      <c r="K144" s="208">
        <v>622915</v>
      </c>
      <c r="L144" s="208">
        <v>565744</v>
      </c>
      <c r="M144" s="208">
        <v>833203.86</v>
      </c>
      <c r="N144" s="208">
        <v>509006</v>
      </c>
      <c r="O144" s="208">
        <v>629834</v>
      </c>
      <c r="P144" s="208">
        <v>550623</v>
      </c>
      <c r="Q144" s="208">
        <v>1136955.99</v>
      </c>
      <c r="R144" s="208">
        <v>507562</v>
      </c>
      <c r="S144" s="208">
        <v>749173</v>
      </c>
      <c r="T144" s="208">
        <v>645969</v>
      </c>
      <c r="U144" s="208">
        <v>987654.45</v>
      </c>
      <c r="V144" s="208">
        <v>706272</v>
      </c>
      <c r="W144" s="208">
        <v>916699</v>
      </c>
      <c r="X144" s="208">
        <v>1288750</v>
      </c>
      <c r="Y144" s="208">
        <v>1419636.64</v>
      </c>
      <c r="Z144" s="208">
        <v>1185137</v>
      </c>
      <c r="AA144" s="208">
        <v>1754179</v>
      </c>
      <c r="AB144" s="208">
        <v>1414395</v>
      </c>
      <c r="AC144" s="208">
        <v>1865995.96</v>
      </c>
      <c r="AD144" s="208">
        <v>1331710</v>
      </c>
      <c r="AE144" s="208">
        <v>1627329</v>
      </c>
      <c r="AF144" s="208">
        <v>1733194</v>
      </c>
      <c r="AG144" s="208">
        <v>2208750.67</v>
      </c>
      <c r="AH144" s="208">
        <v>5075968</v>
      </c>
      <c r="AI144" s="208">
        <v>3120919</v>
      </c>
      <c r="AJ144" s="208">
        <v>3827602</v>
      </c>
      <c r="AK144" s="208">
        <v>3987883.81</v>
      </c>
      <c r="AL144" s="208">
        <v>2156610</v>
      </c>
      <c r="AM144" s="208">
        <v>2869463</v>
      </c>
      <c r="AN144" s="208">
        <v>2607541</v>
      </c>
      <c r="AO144" s="208">
        <v>2356546.13</v>
      </c>
      <c r="AP144" s="208">
        <v>2249735</v>
      </c>
      <c r="AQ144" s="208">
        <v>2160421</v>
      </c>
      <c r="AR144" s="208">
        <v>2426470</v>
      </c>
      <c r="AS144" s="208">
        <v>2712884</v>
      </c>
      <c r="AT144" s="208">
        <v>1933679</v>
      </c>
      <c r="AU144" s="208">
        <v>1906137</v>
      </c>
      <c r="AV144" s="208">
        <v>1498531</v>
      </c>
      <c r="AW144" s="208">
        <v>2522964.59</v>
      </c>
      <c r="AX144" s="208">
        <v>1761833</v>
      </c>
      <c r="AY144" s="208">
        <v>1600174</v>
      </c>
      <c r="AZ144" s="208">
        <v>1552313</v>
      </c>
      <c r="BA144" s="208">
        <v>1683923.89</v>
      </c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1"/>
      <c r="BR144" s="11"/>
      <c r="BS144" s="11"/>
    </row>
    <row r="145" spans="1:71" ht="16.5" customHeight="1" x14ac:dyDescent="0.25">
      <c r="A145" s="208" t="s">
        <v>1349</v>
      </c>
      <c r="B145" s="208">
        <v>0</v>
      </c>
      <c r="C145" s="208">
        <v>0</v>
      </c>
      <c r="D145" s="208">
        <v>0</v>
      </c>
      <c r="E145" s="208">
        <v>0</v>
      </c>
      <c r="F145" s="208">
        <v>0</v>
      </c>
      <c r="G145" s="208">
        <v>1729000</v>
      </c>
      <c r="H145" s="208">
        <v>1726683</v>
      </c>
      <c r="I145" s="208">
        <v>2088133.59</v>
      </c>
      <c r="J145" s="208">
        <v>1885120</v>
      </c>
      <c r="K145" s="208">
        <v>1867001</v>
      </c>
      <c r="L145" s="208">
        <v>2025621</v>
      </c>
      <c r="M145" s="208">
        <v>1710098.05</v>
      </c>
      <c r="N145" s="208">
        <v>2011434</v>
      </c>
      <c r="O145" s="208">
        <v>1999524</v>
      </c>
      <c r="P145" s="208">
        <v>2270178</v>
      </c>
      <c r="Q145" s="208">
        <v>2011244.41</v>
      </c>
      <c r="R145" s="208">
        <v>2048494</v>
      </c>
      <c r="S145" s="208">
        <v>2190884</v>
      </c>
      <c r="T145" s="208">
        <v>2199974</v>
      </c>
      <c r="U145" s="208">
        <v>2628147.7599999998</v>
      </c>
      <c r="V145" s="208">
        <v>2315382</v>
      </c>
      <c r="W145" s="208">
        <v>2432382</v>
      </c>
      <c r="X145" s="208">
        <v>2777205</v>
      </c>
      <c r="Y145" s="208">
        <v>3020089.96</v>
      </c>
      <c r="Z145" s="208">
        <v>2819148</v>
      </c>
      <c r="AA145" s="208">
        <v>3390111</v>
      </c>
      <c r="AB145" s="208">
        <v>3228887</v>
      </c>
      <c r="AC145" s="208">
        <v>3202528.56</v>
      </c>
      <c r="AD145" s="208">
        <v>3344654</v>
      </c>
      <c r="AE145" s="208">
        <v>3248399</v>
      </c>
      <c r="AF145" s="208">
        <v>3163151</v>
      </c>
      <c r="AG145" s="208">
        <v>3434197.8</v>
      </c>
      <c r="AH145" s="208">
        <v>3019243</v>
      </c>
      <c r="AI145" s="208">
        <v>3338618</v>
      </c>
      <c r="AJ145" s="208">
        <v>3432746</v>
      </c>
      <c r="AK145" s="208">
        <v>3972847.07</v>
      </c>
      <c r="AL145" s="208">
        <v>3282882</v>
      </c>
      <c r="AM145" s="208">
        <v>3831206</v>
      </c>
      <c r="AN145" s="208">
        <v>3991718</v>
      </c>
      <c r="AO145" s="208">
        <v>3981766.62</v>
      </c>
      <c r="AP145" s="208">
        <v>4086105</v>
      </c>
      <c r="AQ145" s="208">
        <v>4036883</v>
      </c>
      <c r="AR145" s="208">
        <v>4367572</v>
      </c>
      <c r="AS145" s="208">
        <v>4254773.21</v>
      </c>
      <c r="AT145" s="208">
        <v>4328178</v>
      </c>
      <c r="AU145" s="208">
        <v>5141378</v>
      </c>
      <c r="AV145" s="208">
        <v>4832783</v>
      </c>
      <c r="AW145" s="208">
        <v>5576899.5</v>
      </c>
      <c r="AX145" s="208">
        <v>4511315</v>
      </c>
      <c r="AY145" s="208">
        <v>4425494</v>
      </c>
      <c r="AZ145" s="208">
        <v>4454172</v>
      </c>
      <c r="BA145" s="208">
        <v>4341659.3099999996</v>
      </c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1"/>
      <c r="BR145" s="11"/>
      <c r="BS145" s="11"/>
    </row>
    <row r="146" spans="1:71" ht="16.5" customHeight="1" x14ac:dyDescent="0.25">
      <c r="A146" s="208" t="s">
        <v>1350</v>
      </c>
      <c r="B146" s="208">
        <v>3015</v>
      </c>
      <c r="C146" s="208">
        <v>3032</v>
      </c>
      <c r="D146" s="208">
        <v>3504</v>
      </c>
      <c r="E146" s="208">
        <v>3902</v>
      </c>
      <c r="F146" s="208">
        <v>16631</v>
      </c>
      <c r="G146" s="208">
        <v>16215</v>
      </c>
      <c r="H146" s="208">
        <v>16292</v>
      </c>
      <c r="I146" s="208">
        <v>22869.11</v>
      </c>
      <c r="J146" s="208">
        <v>19793</v>
      </c>
      <c r="K146" s="208">
        <v>29713</v>
      </c>
      <c r="L146" s="208">
        <v>36865</v>
      </c>
      <c r="M146" s="208">
        <v>26160.51</v>
      </c>
      <c r="N146" s="208">
        <v>23232</v>
      </c>
      <c r="O146" s="208">
        <v>34529</v>
      </c>
      <c r="P146" s="208">
        <v>29880</v>
      </c>
      <c r="Q146" s="208">
        <v>28511.74</v>
      </c>
      <c r="R146" s="208">
        <v>29150</v>
      </c>
      <c r="S146" s="208">
        <v>44132</v>
      </c>
      <c r="T146" s="208">
        <v>38955</v>
      </c>
      <c r="U146" s="208">
        <v>40403.31</v>
      </c>
      <c r="V146" s="208">
        <v>33388</v>
      </c>
      <c r="W146" s="208">
        <v>49238</v>
      </c>
      <c r="X146" s="208">
        <v>36166</v>
      </c>
      <c r="Y146" s="208">
        <v>44293.72</v>
      </c>
      <c r="Z146" s="208">
        <v>34770</v>
      </c>
      <c r="AA146" s="208">
        <v>68453</v>
      </c>
      <c r="AB146" s="208">
        <v>42929</v>
      </c>
      <c r="AC146" s="208">
        <v>37713.17</v>
      </c>
      <c r="AD146" s="208">
        <v>39663</v>
      </c>
      <c r="AE146" s="208">
        <v>57657</v>
      </c>
      <c r="AF146" s="208">
        <v>38272</v>
      </c>
      <c r="AG146" s="208">
        <v>73586.16</v>
      </c>
      <c r="AH146" s="208">
        <v>35853</v>
      </c>
      <c r="AI146" s="208">
        <v>34878</v>
      </c>
      <c r="AJ146" s="208">
        <v>38973</v>
      </c>
      <c r="AK146" s="208">
        <v>40553.43</v>
      </c>
      <c r="AL146" s="208">
        <v>34440</v>
      </c>
      <c r="AM146" s="208">
        <v>47959</v>
      </c>
      <c r="AN146" s="208">
        <v>36417</v>
      </c>
      <c r="AO146" s="208">
        <v>23910.99</v>
      </c>
      <c r="AP146" s="208">
        <v>47675</v>
      </c>
      <c r="AQ146" s="208">
        <v>55960</v>
      </c>
      <c r="AR146" s="208">
        <v>41242</v>
      </c>
      <c r="AS146" s="208">
        <v>32593.14</v>
      </c>
      <c r="AT146" s="208">
        <v>35013</v>
      </c>
      <c r="AU146" s="208">
        <v>46790</v>
      </c>
      <c r="AV146" s="208">
        <v>30034</v>
      </c>
      <c r="AW146" s="208">
        <v>32528.02</v>
      </c>
      <c r="AX146" s="208">
        <v>39991</v>
      </c>
      <c r="AY146" s="208">
        <v>39847</v>
      </c>
      <c r="AZ146" s="208">
        <v>43223</v>
      </c>
      <c r="BA146" s="208">
        <v>44712.76</v>
      </c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1"/>
      <c r="BR146" s="11"/>
      <c r="BS146" s="11"/>
    </row>
    <row r="147" spans="1:71" ht="16.5" customHeight="1" x14ac:dyDescent="0.25">
      <c r="A147" s="208" t="s">
        <v>1351</v>
      </c>
      <c r="B147" s="208">
        <v>0</v>
      </c>
      <c r="C147" s="208">
        <v>0</v>
      </c>
      <c r="D147" s="208">
        <v>0</v>
      </c>
      <c r="E147" s="208">
        <v>888250</v>
      </c>
      <c r="F147" s="208">
        <v>0</v>
      </c>
      <c r="G147" s="208">
        <v>0</v>
      </c>
      <c r="H147" s="208">
        <v>0</v>
      </c>
      <c r="I147" s="208">
        <v>140163.82999999999</v>
      </c>
      <c r="J147" s="208">
        <v>390000</v>
      </c>
      <c r="K147" s="208">
        <v>350000</v>
      </c>
      <c r="L147" s="208">
        <v>410000</v>
      </c>
      <c r="M147" s="208">
        <v>410000</v>
      </c>
      <c r="N147" s="208">
        <v>385500</v>
      </c>
      <c r="O147" s="208">
        <v>385500</v>
      </c>
      <c r="P147" s="208">
        <v>386000</v>
      </c>
      <c r="Q147" s="208">
        <v>384998.34</v>
      </c>
      <c r="R147" s="208">
        <v>0</v>
      </c>
      <c r="S147" s="208">
        <v>0</v>
      </c>
      <c r="T147" s="208">
        <v>0</v>
      </c>
      <c r="U147" s="208">
        <v>0</v>
      </c>
      <c r="V147" s="208">
        <v>0</v>
      </c>
      <c r="W147" s="208">
        <v>0</v>
      </c>
      <c r="X147" s="208">
        <v>0</v>
      </c>
      <c r="Y147" s="208">
        <v>0</v>
      </c>
      <c r="Z147" s="208">
        <v>0</v>
      </c>
      <c r="AA147" s="208">
        <v>0</v>
      </c>
      <c r="AB147" s="208">
        <v>0</v>
      </c>
      <c r="AC147" s="208">
        <v>2993.21</v>
      </c>
      <c r="AD147" s="208">
        <v>0</v>
      </c>
      <c r="AE147" s="208">
        <v>0</v>
      </c>
      <c r="AF147" s="208">
        <v>0</v>
      </c>
      <c r="AG147" s="208">
        <v>0</v>
      </c>
      <c r="AH147" s="208">
        <v>0</v>
      </c>
      <c r="AI147" s="208">
        <v>0</v>
      </c>
      <c r="AJ147" s="208">
        <v>0</v>
      </c>
      <c r="AK147" s="208">
        <v>0</v>
      </c>
      <c r="AL147" s="208">
        <v>0</v>
      </c>
      <c r="AM147" s="208">
        <v>0</v>
      </c>
      <c r="AN147" s="208">
        <v>0</v>
      </c>
      <c r="AO147" s="208">
        <v>0</v>
      </c>
      <c r="AP147" s="208">
        <v>0</v>
      </c>
      <c r="AQ147" s="208">
        <v>0</v>
      </c>
      <c r="AR147" s="208">
        <v>0</v>
      </c>
      <c r="AS147" s="208">
        <v>0</v>
      </c>
      <c r="AT147" s="208">
        <v>0</v>
      </c>
      <c r="AU147" s="208">
        <v>0</v>
      </c>
      <c r="AV147" s="208">
        <v>0</v>
      </c>
      <c r="AW147" s="208">
        <v>0</v>
      </c>
      <c r="AX147" s="208">
        <v>0</v>
      </c>
      <c r="AY147" s="208">
        <v>0</v>
      </c>
      <c r="AZ147" s="208">
        <v>0</v>
      </c>
      <c r="BA147" s="208">
        <v>0</v>
      </c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1"/>
      <c r="BR147" s="11"/>
      <c r="BS147" s="11"/>
    </row>
    <row r="148" spans="1:71" ht="16.5" customHeight="1" x14ac:dyDescent="0.25">
      <c r="A148" s="208" t="s">
        <v>1352</v>
      </c>
      <c r="B148" s="208">
        <v>20987030</v>
      </c>
      <c r="C148" s="208">
        <v>21021971</v>
      </c>
      <c r="D148" s="208">
        <v>20802960</v>
      </c>
      <c r="E148" s="208">
        <v>23999151</v>
      </c>
      <c r="F148" s="208">
        <v>19467558</v>
      </c>
      <c r="G148" s="208">
        <v>18871828</v>
      </c>
      <c r="H148" s="208">
        <v>18653235</v>
      </c>
      <c r="I148" s="208">
        <v>20091158.5</v>
      </c>
      <c r="J148" s="208">
        <v>19389438</v>
      </c>
      <c r="K148" s="208">
        <v>19085135</v>
      </c>
      <c r="L148" s="208">
        <v>20217948</v>
      </c>
      <c r="M148" s="208">
        <v>21494651.120000001</v>
      </c>
      <c r="N148" s="208">
        <v>21710452</v>
      </c>
      <c r="O148" s="208">
        <v>21985039</v>
      </c>
      <c r="P148" s="208">
        <v>21834165</v>
      </c>
      <c r="Q148" s="208">
        <v>23467244.850000001</v>
      </c>
      <c r="R148" s="208">
        <v>23500179</v>
      </c>
      <c r="S148" s="208">
        <v>23180403</v>
      </c>
      <c r="T148" s="208">
        <v>22386114</v>
      </c>
      <c r="U148" s="208">
        <v>27013772.199999999</v>
      </c>
      <c r="V148" s="208">
        <v>25206452</v>
      </c>
      <c r="W148" s="208">
        <v>24325440</v>
      </c>
      <c r="X148" s="208">
        <v>22632877</v>
      </c>
      <c r="Y148" s="208">
        <v>24031441.949999999</v>
      </c>
      <c r="Z148" s="208">
        <v>24752393</v>
      </c>
      <c r="AA148" s="208">
        <v>25800906</v>
      </c>
      <c r="AB148" s="208">
        <v>24099247</v>
      </c>
      <c r="AC148" s="208">
        <v>27951943.75</v>
      </c>
      <c r="AD148" s="208">
        <v>28155423</v>
      </c>
      <c r="AE148" s="208">
        <v>25502326</v>
      </c>
      <c r="AF148" s="208">
        <v>25333464</v>
      </c>
      <c r="AG148" s="208">
        <v>26128364</v>
      </c>
      <c r="AH148" s="208">
        <v>27851729</v>
      </c>
      <c r="AI148" s="208">
        <v>23917978</v>
      </c>
      <c r="AJ148" s="208">
        <v>28067656</v>
      </c>
      <c r="AK148" s="208">
        <v>33080605.539999999</v>
      </c>
      <c r="AL148" s="208">
        <v>28565399</v>
      </c>
      <c r="AM148" s="208">
        <v>29283472</v>
      </c>
      <c r="AN148" s="208">
        <v>28715915</v>
      </c>
      <c r="AO148" s="208">
        <v>30914312.829999998</v>
      </c>
      <c r="AP148" s="208">
        <v>30102000</v>
      </c>
      <c r="AQ148" s="208">
        <v>31552638</v>
      </c>
      <c r="AR148" s="208">
        <v>32858676</v>
      </c>
      <c r="AS148" s="208">
        <v>35414688.149999999</v>
      </c>
      <c r="AT148" s="208">
        <v>33272716</v>
      </c>
      <c r="AU148" s="208">
        <v>33973286</v>
      </c>
      <c r="AV148" s="208">
        <v>32997959</v>
      </c>
      <c r="AW148" s="208">
        <v>39540397.93</v>
      </c>
      <c r="AX148" s="208">
        <v>33070166</v>
      </c>
      <c r="AY148" s="208">
        <v>32832811</v>
      </c>
      <c r="AZ148" s="208">
        <v>32577229</v>
      </c>
      <c r="BA148" s="208">
        <v>36866774.75</v>
      </c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1"/>
      <c r="BR148" s="11"/>
      <c r="BS148" s="11"/>
    </row>
    <row r="149" spans="1:71" ht="16.5" customHeight="1" x14ac:dyDescent="0.25">
      <c r="A149" s="208" t="s">
        <v>1353</v>
      </c>
      <c r="B149" s="208">
        <v>0</v>
      </c>
      <c r="C149" s="208">
        <v>0</v>
      </c>
      <c r="D149" s="208">
        <v>0</v>
      </c>
      <c r="E149" s="208">
        <v>0</v>
      </c>
      <c r="F149" s="208">
        <v>0</v>
      </c>
      <c r="G149" s="208">
        <v>0</v>
      </c>
      <c r="H149" s="208">
        <v>0</v>
      </c>
      <c r="I149" s="208">
        <v>0</v>
      </c>
      <c r="J149" s="208">
        <v>0</v>
      </c>
      <c r="K149" s="208">
        <v>0</v>
      </c>
      <c r="L149" s="208">
        <v>0</v>
      </c>
      <c r="M149" s="208">
        <v>0</v>
      </c>
      <c r="N149" s="208">
        <v>0</v>
      </c>
      <c r="O149" s="208">
        <v>0</v>
      </c>
      <c r="P149" s="208">
        <v>0</v>
      </c>
      <c r="Q149" s="208">
        <v>0</v>
      </c>
      <c r="R149" s="208">
        <v>0</v>
      </c>
      <c r="S149" s="208">
        <v>0</v>
      </c>
      <c r="T149" s="208">
        <v>0</v>
      </c>
      <c r="U149" s="208">
        <v>0</v>
      </c>
      <c r="V149" s="208">
        <v>0</v>
      </c>
      <c r="W149" s="208">
        <v>0</v>
      </c>
      <c r="X149" s="208">
        <v>0</v>
      </c>
      <c r="Y149" s="208">
        <v>0</v>
      </c>
      <c r="Z149" s="208">
        <v>0</v>
      </c>
      <c r="AA149" s="208">
        <v>-597</v>
      </c>
      <c r="AB149" s="208">
        <v>-1850</v>
      </c>
      <c r="AC149" s="208">
        <v>-1178</v>
      </c>
      <c r="AD149" s="208">
        <v>0</v>
      </c>
      <c r="AE149" s="208">
        <v>0</v>
      </c>
      <c r="AF149" s="208">
        <v>-2978</v>
      </c>
      <c r="AG149" s="208">
        <v>-7897</v>
      </c>
      <c r="AH149" s="208">
        <v>6983</v>
      </c>
      <c r="AI149" s="208">
        <v>3428</v>
      </c>
      <c r="AJ149" s="208">
        <v>764</v>
      </c>
      <c r="AK149" s="208">
        <v>12721.57</v>
      </c>
      <c r="AL149" s="208">
        <v>3347</v>
      </c>
      <c r="AM149" s="208">
        <v>2404</v>
      </c>
      <c r="AN149" s="208">
        <v>3226</v>
      </c>
      <c r="AO149" s="208">
        <v>-3608.56</v>
      </c>
      <c r="AP149" s="208">
        <v>-12578</v>
      </c>
      <c r="AQ149" s="208">
        <v>-23886</v>
      </c>
      <c r="AR149" s="208">
        <v>-32941</v>
      </c>
      <c r="AS149" s="208">
        <v>-53569.18</v>
      </c>
      <c r="AT149" s="208">
        <v>-16805</v>
      </c>
      <c r="AU149" s="208">
        <v>-23820</v>
      </c>
      <c r="AV149" s="208">
        <v>-25266</v>
      </c>
      <c r="AW149" s="208">
        <v>-19976.509999999998</v>
      </c>
      <c r="AX149" s="208">
        <v>-7421</v>
      </c>
      <c r="AY149" s="208">
        <v>80</v>
      </c>
      <c r="AZ149" s="208">
        <v>2553</v>
      </c>
      <c r="BA149" s="208">
        <v>-65519.07</v>
      </c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1"/>
      <c r="BR149" s="11"/>
      <c r="BS149" s="11"/>
    </row>
    <row r="150" spans="1:71" ht="16.5" customHeight="1" x14ac:dyDescent="0.25">
      <c r="A150" s="208" t="s">
        <v>1354</v>
      </c>
      <c r="B150" s="208">
        <v>-134094</v>
      </c>
      <c r="C150" s="208">
        <v>41616</v>
      </c>
      <c r="D150" s="208">
        <v>-22765</v>
      </c>
      <c r="E150" s="208">
        <v>40293</v>
      </c>
      <c r="F150" s="208">
        <v>20837</v>
      </c>
      <c r="G150" s="208">
        <v>41018</v>
      </c>
      <c r="H150" s="208">
        <v>10190</v>
      </c>
      <c r="I150" s="208">
        <v>805.22</v>
      </c>
      <c r="J150" s="208">
        <v>-65939</v>
      </c>
      <c r="K150" s="208">
        <v>-9929</v>
      </c>
      <c r="L150" s="208">
        <v>33416</v>
      </c>
      <c r="M150" s="208">
        <v>39649.51</v>
      </c>
      <c r="N150" s="208">
        <v>17726</v>
      </c>
      <c r="O150" s="208">
        <v>10527</v>
      </c>
      <c r="P150" s="208">
        <v>15493</v>
      </c>
      <c r="Q150" s="208">
        <v>3035.46</v>
      </c>
      <c r="R150" s="208">
        <v>14294</v>
      </c>
      <c r="S150" s="208">
        <v>-11856</v>
      </c>
      <c r="T150" s="208">
        <v>0</v>
      </c>
      <c r="U150" s="208">
        <v>25576.87</v>
      </c>
      <c r="V150" s="208">
        <v>171237</v>
      </c>
      <c r="W150" s="208">
        <v>-154568</v>
      </c>
      <c r="X150" s="208">
        <v>-34741</v>
      </c>
      <c r="Y150" s="208">
        <v>-214929.95</v>
      </c>
      <c r="Z150" s="208">
        <v>72451</v>
      </c>
      <c r="AA150" s="208">
        <v>21577</v>
      </c>
      <c r="AB150" s="208">
        <v>120498</v>
      </c>
      <c r="AC150" s="208">
        <v>-25591.66</v>
      </c>
      <c r="AD150" s="208">
        <v>136586</v>
      </c>
      <c r="AE150" s="208">
        <v>28066</v>
      </c>
      <c r="AF150" s="208">
        <v>-132171</v>
      </c>
      <c r="AG150" s="208">
        <v>196298.75</v>
      </c>
      <c r="AH150" s="208">
        <v>25217</v>
      </c>
      <c r="AI150" s="208">
        <v>178526</v>
      </c>
      <c r="AJ150" s="208">
        <v>67395</v>
      </c>
      <c r="AK150" s="208">
        <v>6023.09</v>
      </c>
      <c r="AL150" s="208">
        <v>150284</v>
      </c>
      <c r="AM150" s="208">
        <v>11957</v>
      </c>
      <c r="AN150" s="208">
        <v>41225</v>
      </c>
      <c r="AO150" s="208">
        <v>21451.35</v>
      </c>
      <c r="AP150" s="208">
        <v>-129117</v>
      </c>
      <c r="AQ150" s="208">
        <v>106243</v>
      </c>
      <c r="AR150" s="208">
        <v>12426</v>
      </c>
      <c r="AS150" s="208">
        <v>129079.11</v>
      </c>
      <c r="AT150" s="208">
        <v>84063</v>
      </c>
      <c r="AU150" s="208">
        <v>252057</v>
      </c>
      <c r="AV150" s="208">
        <v>-43537</v>
      </c>
      <c r="AW150" s="208">
        <v>15827.19</v>
      </c>
      <c r="AX150" s="208">
        <v>-430493</v>
      </c>
      <c r="AY150" s="208">
        <v>349872</v>
      </c>
      <c r="AZ150" s="208">
        <v>-360763</v>
      </c>
      <c r="BA150" s="208">
        <v>719445.64</v>
      </c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1"/>
      <c r="BR150" s="11"/>
      <c r="BS150" s="11"/>
    </row>
    <row r="151" spans="1:71" ht="16.5" customHeight="1" x14ac:dyDescent="0.25">
      <c r="A151" s="208" t="s">
        <v>1355</v>
      </c>
      <c r="B151" s="208">
        <v>-134094</v>
      </c>
      <c r="C151" s="208">
        <v>41616</v>
      </c>
      <c r="D151" s="208">
        <v>-22765</v>
      </c>
      <c r="E151" s="208">
        <v>40293</v>
      </c>
      <c r="F151" s="208">
        <v>20837</v>
      </c>
      <c r="G151" s="208">
        <v>41018</v>
      </c>
      <c r="H151" s="208">
        <v>10190</v>
      </c>
      <c r="I151" s="208">
        <v>805.22</v>
      </c>
      <c r="J151" s="208">
        <v>-65939</v>
      </c>
      <c r="K151" s="208">
        <v>-9929</v>
      </c>
      <c r="L151" s="208">
        <v>33416</v>
      </c>
      <c r="M151" s="208">
        <v>39649.51</v>
      </c>
      <c r="N151" s="208">
        <v>17726</v>
      </c>
      <c r="O151" s="208">
        <v>10527</v>
      </c>
      <c r="P151" s="208">
        <v>15493</v>
      </c>
      <c r="Q151" s="208">
        <v>3035.46</v>
      </c>
      <c r="R151" s="208">
        <v>14294</v>
      </c>
      <c r="S151" s="208">
        <v>-11856</v>
      </c>
      <c r="T151" s="208">
        <v>0</v>
      </c>
      <c r="U151" s="208">
        <v>25576.87</v>
      </c>
      <c r="V151" s="208">
        <v>171237</v>
      </c>
      <c r="W151" s="208">
        <v>-154568</v>
      </c>
      <c r="X151" s="208">
        <v>-34741</v>
      </c>
      <c r="Y151" s="208">
        <v>-214929.95</v>
      </c>
      <c r="Z151" s="208">
        <v>72451</v>
      </c>
      <c r="AA151" s="208">
        <v>21577</v>
      </c>
      <c r="AB151" s="208">
        <v>120498</v>
      </c>
      <c r="AC151" s="208">
        <v>-25591.66</v>
      </c>
      <c r="AD151" s="208">
        <v>136586</v>
      </c>
      <c r="AE151" s="208">
        <v>28066</v>
      </c>
      <c r="AF151" s="208">
        <v>-132171</v>
      </c>
      <c r="AG151" s="208">
        <v>196298.75</v>
      </c>
      <c r="AH151" s="208">
        <v>25217</v>
      </c>
      <c r="AI151" s="208">
        <v>178526</v>
      </c>
      <c r="AJ151" s="208">
        <v>67395</v>
      </c>
      <c r="AK151" s="208">
        <v>6023.09</v>
      </c>
      <c r="AL151" s="208">
        <v>150284</v>
      </c>
      <c r="AM151" s="208">
        <v>11957</v>
      </c>
      <c r="AN151" s="208">
        <v>41225</v>
      </c>
      <c r="AO151" s="208">
        <v>21451.35</v>
      </c>
      <c r="AP151" s="208">
        <v>-129117</v>
      </c>
      <c r="AQ151" s="208">
        <v>106243</v>
      </c>
      <c r="AR151" s="208">
        <v>12426</v>
      </c>
      <c r="AS151" s="208">
        <v>129079.11</v>
      </c>
      <c r="AT151" s="208">
        <v>84063</v>
      </c>
      <c r="AU151" s="208">
        <v>252057</v>
      </c>
      <c r="AV151" s="208">
        <v>-43537</v>
      </c>
      <c r="AW151" s="208">
        <v>15827.19</v>
      </c>
      <c r="AX151" s="208">
        <v>-918268</v>
      </c>
      <c r="AY151" s="208">
        <v>699787</v>
      </c>
      <c r="AZ151" s="208">
        <v>-360763</v>
      </c>
      <c r="BA151" s="208">
        <v>719445.64</v>
      </c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1"/>
      <c r="BR151" s="11"/>
      <c r="BS151" s="11"/>
    </row>
    <row r="152" spans="1:71" ht="16.5" customHeight="1" x14ac:dyDescent="0.25">
      <c r="A152" s="208" t="s">
        <v>1356</v>
      </c>
      <c r="B152" s="208">
        <v>0</v>
      </c>
      <c r="C152" s="208">
        <v>0</v>
      </c>
      <c r="D152" s="208">
        <v>0</v>
      </c>
      <c r="E152" s="208">
        <v>0</v>
      </c>
      <c r="F152" s="208">
        <v>0</v>
      </c>
      <c r="G152" s="208">
        <v>0</v>
      </c>
      <c r="H152" s="208">
        <v>0</v>
      </c>
      <c r="I152" s="208">
        <v>0</v>
      </c>
      <c r="J152" s="208">
        <v>0</v>
      </c>
      <c r="K152" s="208">
        <v>0</v>
      </c>
      <c r="L152" s="208">
        <v>0</v>
      </c>
      <c r="M152" s="208">
        <v>0</v>
      </c>
      <c r="N152" s="208">
        <v>0</v>
      </c>
      <c r="O152" s="208">
        <v>0</v>
      </c>
      <c r="P152" s="208">
        <v>0</v>
      </c>
      <c r="Q152" s="208">
        <v>0</v>
      </c>
      <c r="R152" s="208">
        <v>0</v>
      </c>
      <c r="S152" s="208">
        <v>0</v>
      </c>
      <c r="T152" s="208">
        <v>0</v>
      </c>
      <c r="U152" s="208">
        <v>0</v>
      </c>
      <c r="V152" s="208">
        <v>0</v>
      </c>
      <c r="W152" s="208">
        <v>0</v>
      </c>
      <c r="X152" s="208">
        <v>0</v>
      </c>
      <c r="Y152" s="208">
        <v>0</v>
      </c>
      <c r="Z152" s="208">
        <v>0</v>
      </c>
      <c r="AA152" s="208">
        <v>0</v>
      </c>
      <c r="AB152" s="208">
        <v>0</v>
      </c>
      <c r="AC152" s="208">
        <v>0</v>
      </c>
      <c r="AD152" s="208">
        <v>0</v>
      </c>
      <c r="AE152" s="208">
        <v>0</v>
      </c>
      <c r="AF152" s="208">
        <v>0</v>
      </c>
      <c r="AG152" s="208">
        <v>0</v>
      </c>
      <c r="AH152" s="208">
        <v>0</v>
      </c>
      <c r="AI152" s="208">
        <v>0</v>
      </c>
      <c r="AJ152" s="208">
        <v>0</v>
      </c>
      <c r="AK152" s="208">
        <v>0</v>
      </c>
      <c r="AL152" s="208">
        <v>0</v>
      </c>
      <c r="AM152" s="208">
        <v>0</v>
      </c>
      <c r="AN152" s="208">
        <v>0</v>
      </c>
      <c r="AO152" s="208">
        <v>0</v>
      </c>
      <c r="AP152" s="208">
        <v>0</v>
      </c>
      <c r="AQ152" s="208">
        <v>0</v>
      </c>
      <c r="AR152" s="208">
        <v>0</v>
      </c>
      <c r="AS152" s="208">
        <v>0</v>
      </c>
      <c r="AT152" s="208">
        <v>0</v>
      </c>
      <c r="AU152" s="208">
        <v>0</v>
      </c>
      <c r="AV152" s="208">
        <v>0</v>
      </c>
      <c r="AW152" s="208">
        <v>0</v>
      </c>
      <c r="AX152" s="208">
        <v>487775</v>
      </c>
      <c r="AY152" s="208">
        <v>-349915</v>
      </c>
      <c r="AZ152" s="208">
        <v>0</v>
      </c>
      <c r="BA152" s="208">
        <v>0</v>
      </c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1"/>
      <c r="BR152" s="11"/>
      <c r="BS152" s="11"/>
    </row>
    <row r="153" spans="1:71" ht="16.5" customHeight="1" x14ac:dyDescent="0.25">
      <c r="A153" s="208" t="s">
        <v>1357</v>
      </c>
      <c r="B153" s="208">
        <v>7718569</v>
      </c>
      <c r="C153" s="208">
        <v>9309117</v>
      </c>
      <c r="D153" s="208">
        <v>6885638</v>
      </c>
      <c r="E153" s="208">
        <v>2557668</v>
      </c>
      <c r="F153" s="208">
        <v>7037109</v>
      </c>
      <c r="G153" s="208">
        <v>6504402</v>
      </c>
      <c r="H153" s="208">
        <v>6464015</v>
      </c>
      <c r="I153" s="208">
        <v>6123405.71</v>
      </c>
      <c r="J153" s="208">
        <v>7686037</v>
      </c>
      <c r="K153" s="208">
        <v>7567919</v>
      </c>
      <c r="L153" s="208">
        <v>7607965</v>
      </c>
      <c r="M153" s="208">
        <v>8906870.3300000001</v>
      </c>
      <c r="N153" s="208">
        <v>9608624</v>
      </c>
      <c r="O153" s="208">
        <v>9350339</v>
      </c>
      <c r="P153" s="208">
        <v>9490626</v>
      </c>
      <c r="Q153" s="208">
        <v>9925331.2400000002</v>
      </c>
      <c r="R153" s="208">
        <v>11949337</v>
      </c>
      <c r="S153" s="208">
        <v>11637455</v>
      </c>
      <c r="T153" s="208">
        <v>11703142</v>
      </c>
      <c r="U153" s="208">
        <v>11416446.07</v>
      </c>
      <c r="V153" s="208">
        <v>12723515</v>
      </c>
      <c r="W153" s="208">
        <v>11783368</v>
      </c>
      <c r="X153" s="208">
        <v>10997973</v>
      </c>
      <c r="Y153" s="208">
        <v>11735060.32</v>
      </c>
      <c r="Z153" s="208">
        <v>12145217</v>
      </c>
      <c r="AA153" s="208">
        <v>11065797</v>
      </c>
      <c r="AB153" s="208">
        <v>11730282</v>
      </c>
      <c r="AC153" s="208">
        <v>12668463.91</v>
      </c>
      <c r="AD153" s="208">
        <v>12725252</v>
      </c>
      <c r="AE153" s="208">
        <v>12822036</v>
      </c>
      <c r="AF153" s="208">
        <v>11572390</v>
      </c>
      <c r="AG153" s="208">
        <v>13993903.35</v>
      </c>
      <c r="AH153" s="208">
        <v>9578175</v>
      </c>
      <c r="AI153" s="208">
        <v>12894813</v>
      </c>
      <c r="AJ153" s="208">
        <v>9228529</v>
      </c>
      <c r="AK153" s="208">
        <v>8399565.8200000003</v>
      </c>
      <c r="AL153" s="208">
        <v>10653176</v>
      </c>
      <c r="AM153" s="208">
        <v>9981622</v>
      </c>
      <c r="AN153" s="208">
        <v>10028258</v>
      </c>
      <c r="AO153" s="208">
        <v>10559928.210000001</v>
      </c>
      <c r="AP153" s="208">
        <v>10997956</v>
      </c>
      <c r="AQ153" s="208">
        <v>10913344</v>
      </c>
      <c r="AR153" s="208">
        <v>9423740</v>
      </c>
      <c r="AS153" s="208">
        <v>9449289.2699999996</v>
      </c>
      <c r="AT153" s="208">
        <v>10311085</v>
      </c>
      <c r="AU153" s="208">
        <v>10497977</v>
      </c>
      <c r="AV153" s="208">
        <v>11829214</v>
      </c>
      <c r="AW153" s="208">
        <v>9540092.4000000004</v>
      </c>
      <c r="AX153" s="208">
        <v>9564182</v>
      </c>
      <c r="AY153" s="208">
        <v>9957060</v>
      </c>
      <c r="AZ153" s="208">
        <v>9179303</v>
      </c>
      <c r="BA153" s="208">
        <v>9650677.8699999992</v>
      </c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1"/>
      <c r="BR153" s="11"/>
      <c r="BS153" s="11"/>
    </row>
    <row r="154" spans="1:71" ht="16.5" customHeight="1" x14ac:dyDescent="0.25">
      <c r="A154" s="208" t="s">
        <v>1358</v>
      </c>
      <c r="B154" s="208">
        <v>374219</v>
      </c>
      <c r="C154" s="208">
        <v>394428</v>
      </c>
      <c r="D154" s="208">
        <v>417065</v>
      </c>
      <c r="E154" s="208">
        <v>439542</v>
      </c>
      <c r="F154" s="208">
        <v>507625</v>
      </c>
      <c r="G154" s="208">
        <v>496814</v>
      </c>
      <c r="H154" s="208">
        <v>472614</v>
      </c>
      <c r="I154" s="208">
        <v>444182.78</v>
      </c>
      <c r="J154" s="208">
        <v>432096</v>
      </c>
      <c r="K154" s="208">
        <v>435327</v>
      </c>
      <c r="L154" s="208">
        <v>430449</v>
      </c>
      <c r="M154" s="208">
        <v>436983.87</v>
      </c>
      <c r="N154" s="208">
        <v>431225</v>
      </c>
      <c r="O154" s="208">
        <v>443837</v>
      </c>
      <c r="P154" s="208">
        <v>439150</v>
      </c>
      <c r="Q154" s="208">
        <v>351413.98</v>
      </c>
      <c r="R154" s="208">
        <v>287466</v>
      </c>
      <c r="S154" s="208">
        <v>292371</v>
      </c>
      <c r="T154" s="208">
        <v>255132</v>
      </c>
      <c r="U154" s="208">
        <v>257824.8</v>
      </c>
      <c r="V154" s="208">
        <v>274813</v>
      </c>
      <c r="W154" s="208">
        <v>258424</v>
      </c>
      <c r="X154" s="208">
        <v>240740</v>
      </c>
      <c r="Y154" s="208">
        <v>228302.16</v>
      </c>
      <c r="Z154" s="208">
        <v>228997</v>
      </c>
      <c r="AA154" s="208">
        <v>369435</v>
      </c>
      <c r="AB154" s="208">
        <v>470613</v>
      </c>
      <c r="AC154" s="208">
        <v>457824.92</v>
      </c>
      <c r="AD154" s="208">
        <v>428818</v>
      </c>
      <c r="AE154" s="208">
        <v>469890</v>
      </c>
      <c r="AF154" s="208">
        <v>463437</v>
      </c>
      <c r="AG154" s="208">
        <v>597417.80000000005</v>
      </c>
      <c r="AH154" s="208">
        <v>751461</v>
      </c>
      <c r="AI154" s="208">
        <v>842270</v>
      </c>
      <c r="AJ154" s="208">
        <v>1310933</v>
      </c>
      <c r="AK154" s="208">
        <v>1331474.99</v>
      </c>
      <c r="AL154" s="208">
        <v>1292810</v>
      </c>
      <c r="AM154" s="208">
        <v>1324168</v>
      </c>
      <c r="AN154" s="208">
        <v>1338960</v>
      </c>
      <c r="AO154" s="208">
        <v>1345694.49</v>
      </c>
      <c r="AP154" s="208">
        <v>1292249</v>
      </c>
      <c r="AQ154" s="208">
        <v>1289948</v>
      </c>
      <c r="AR154" s="208">
        <v>1277215</v>
      </c>
      <c r="AS154" s="208">
        <v>1288273.3999999999</v>
      </c>
      <c r="AT154" s="208">
        <v>1216794</v>
      </c>
      <c r="AU154" s="208">
        <v>1193777</v>
      </c>
      <c r="AV154" s="208">
        <v>1194741</v>
      </c>
      <c r="AW154" s="208">
        <v>1171295.53</v>
      </c>
      <c r="AX154" s="208">
        <v>1472339</v>
      </c>
      <c r="AY154" s="208">
        <v>1545804</v>
      </c>
      <c r="AZ154" s="208">
        <v>1449234</v>
      </c>
      <c r="BA154" s="208">
        <v>1358003.74</v>
      </c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1"/>
      <c r="BR154" s="11"/>
      <c r="BS154" s="11"/>
    </row>
    <row r="155" spans="1:71" ht="16.5" customHeight="1" x14ac:dyDescent="0.25">
      <c r="A155" s="208" t="s">
        <v>1359</v>
      </c>
      <c r="B155" s="208">
        <v>2199124</v>
      </c>
      <c r="C155" s="208">
        <v>2556890</v>
      </c>
      <c r="D155" s="208">
        <v>1942354</v>
      </c>
      <c r="E155" s="208">
        <v>1682875</v>
      </c>
      <c r="F155" s="208">
        <v>1961267</v>
      </c>
      <c r="G155" s="208">
        <v>1811564</v>
      </c>
      <c r="H155" s="208">
        <v>1797974</v>
      </c>
      <c r="I155" s="208">
        <v>1847798.45</v>
      </c>
      <c r="J155" s="208">
        <v>2252212</v>
      </c>
      <c r="K155" s="208">
        <v>2220210</v>
      </c>
      <c r="L155" s="208">
        <v>2256235</v>
      </c>
      <c r="M155" s="208">
        <v>2638250.6</v>
      </c>
      <c r="N155" s="208">
        <v>2891703</v>
      </c>
      <c r="O155" s="208">
        <v>2755336</v>
      </c>
      <c r="P155" s="208">
        <v>2840440</v>
      </c>
      <c r="Q155" s="208">
        <v>5877391.2999999998</v>
      </c>
      <c r="R155" s="208">
        <v>2700961</v>
      </c>
      <c r="S155" s="208">
        <v>2603917</v>
      </c>
      <c r="T155" s="208">
        <v>2637971</v>
      </c>
      <c r="U155" s="208">
        <v>2771657.89</v>
      </c>
      <c r="V155" s="208">
        <v>2523185</v>
      </c>
      <c r="W155" s="208">
        <v>2339402</v>
      </c>
      <c r="X155" s="208">
        <v>2437907</v>
      </c>
      <c r="Y155" s="208">
        <v>2707141.25</v>
      </c>
      <c r="Z155" s="208">
        <v>2442659</v>
      </c>
      <c r="AA155" s="208">
        <v>2226401</v>
      </c>
      <c r="AB155" s="208">
        <v>2310979</v>
      </c>
      <c r="AC155" s="208">
        <v>3099677.67</v>
      </c>
      <c r="AD155" s="208">
        <v>2399753</v>
      </c>
      <c r="AE155" s="208">
        <v>2506587</v>
      </c>
      <c r="AF155" s="208">
        <v>2494844</v>
      </c>
      <c r="AG155" s="208">
        <v>2597982.65</v>
      </c>
      <c r="AH155" s="208">
        <v>754182</v>
      </c>
      <c r="AI155" s="208">
        <v>2456360</v>
      </c>
      <c r="AJ155" s="208">
        <v>1370781</v>
      </c>
      <c r="AK155" s="208">
        <v>593976.51</v>
      </c>
      <c r="AL155" s="208">
        <v>1667990</v>
      </c>
      <c r="AM155" s="208">
        <v>1442513</v>
      </c>
      <c r="AN155" s="208">
        <v>1220701</v>
      </c>
      <c r="AO155" s="208">
        <v>1512224.34</v>
      </c>
      <c r="AP155" s="208">
        <v>1657576</v>
      </c>
      <c r="AQ155" s="208">
        <v>1599372</v>
      </c>
      <c r="AR155" s="208">
        <v>1345148</v>
      </c>
      <c r="AS155" s="208">
        <v>1320442.9099999999</v>
      </c>
      <c r="AT155" s="208">
        <v>1523270</v>
      </c>
      <c r="AU155" s="208">
        <v>1549749</v>
      </c>
      <c r="AV155" s="208">
        <v>1833192</v>
      </c>
      <c r="AW155" s="208">
        <v>1303030.3600000001</v>
      </c>
      <c r="AX155" s="208">
        <v>1334881</v>
      </c>
      <c r="AY155" s="208">
        <v>1410710</v>
      </c>
      <c r="AZ155" s="208">
        <v>1215321</v>
      </c>
      <c r="BA155" s="208">
        <v>1127674.51</v>
      </c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1"/>
      <c r="BR155" s="11"/>
      <c r="BS155" s="11"/>
    </row>
    <row r="156" spans="1:71" ht="16.5" customHeight="1" x14ac:dyDescent="0.25">
      <c r="A156" s="208" t="s">
        <v>1360</v>
      </c>
      <c r="B156" s="208">
        <v>5145226</v>
      </c>
      <c r="C156" s="208">
        <v>6357799</v>
      </c>
      <c r="D156" s="208">
        <v>4526219</v>
      </c>
      <c r="E156" s="208">
        <v>435251</v>
      </c>
      <c r="F156" s="208">
        <v>4568217</v>
      </c>
      <c r="G156" s="208">
        <v>4196024</v>
      </c>
      <c r="H156" s="208">
        <v>4193427</v>
      </c>
      <c r="I156" s="208">
        <v>3831424.48</v>
      </c>
      <c r="J156" s="208">
        <v>5001729</v>
      </c>
      <c r="K156" s="208">
        <v>4912382</v>
      </c>
      <c r="L156" s="208">
        <v>4921281</v>
      </c>
      <c r="M156" s="208">
        <v>5831635.8600000003</v>
      </c>
      <c r="N156" s="208">
        <v>6285696</v>
      </c>
      <c r="O156" s="208">
        <v>6151166</v>
      </c>
      <c r="P156" s="208">
        <v>6211036</v>
      </c>
      <c r="Q156" s="208">
        <v>3696525.96</v>
      </c>
      <c r="R156" s="208">
        <v>8960910</v>
      </c>
      <c r="S156" s="208">
        <v>8741167</v>
      </c>
      <c r="T156" s="208">
        <v>8810039</v>
      </c>
      <c r="U156" s="208">
        <v>8386963.3799999999</v>
      </c>
      <c r="V156" s="208">
        <v>9925517</v>
      </c>
      <c r="W156" s="208">
        <v>9185542</v>
      </c>
      <c r="X156" s="208">
        <v>8319326</v>
      </c>
      <c r="Y156" s="208">
        <v>8799616.9199999999</v>
      </c>
      <c r="Z156" s="208">
        <v>9473561</v>
      </c>
      <c r="AA156" s="208">
        <v>8469961</v>
      </c>
      <c r="AB156" s="208">
        <v>8948690</v>
      </c>
      <c r="AC156" s="208">
        <v>9110961.3200000003</v>
      </c>
      <c r="AD156" s="208">
        <v>9896681</v>
      </c>
      <c r="AE156" s="208">
        <v>9845559</v>
      </c>
      <c r="AF156" s="208">
        <v>8614109</v>
      </c>
      <c r="AG156" s="208">
        <v>10798502.9</v>
      </c>
      <c r="AH156" s="208">
        <v>8072532</v>
      </c>
      <c r="AI156" s="208">
        <v>9596183</v>
      </c>
      <c r="AJ156" s="208">
        <v>6546815</v>
      </c>
      <c r="AK156" s="208">
        <v>6474114.3200000003</v>
      </c>
      <c r="AL156" s="208">
        <v>7692376</v>
      </c>
      <c r="AM156" s="208">
        <v>7214941</v>
      </c>
      <c r="AN156" s="208">
        <v>7468597</v>
      </c>
      <c r="AO156" s="208">
        <v>7702009.3899999997</v>
      </c>
      <c r="AP156" s="208">
        <v>8048131</v>
      </c>
      <c r="AQ156" s="208">
        <v>8024024</v>
      </c>
      <c r="AR156" s="208">
        <v>6801377</v>
      </c>
      <c r="AS156" s="208">
        <v>6840572.96</v>
      </c>
      <c r="AT156" s="208">
        <v>7571021</v>
      </c>
      <c r="AU156" s="208">
        <v>7754451</v>
      </c>
      <c r="AV156" s="208">
        <v>8801281</v>
      </c>
      <c r="AW156" s="208">
        <v>7065766.5099999998</v>
      </c>
      <c r="AX156" s="208">
        <v>6756962</v>
      </c>
      <c r="AY156" s="208">
        <v>7000546</v>
      </c>
      <c r="AZ156" s="208">
        <v>6514748</v>
      </c>
      <c r="BA156" s="208">
        <v>7164999.6200000001</v>
      </c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1"/>
      <c r="BR156" s="11"/>
      <c r="BS156" s="11"/>
    </row>
    <row r="157" spans="1:71" ht="16.5" customHeight="1" x14ac:dyDescent="0.25">
      <c r="A157" s="208" t="s">
        <v>1361</v>
      </c>
      <c r="B157" s="208">
        <v>5145226</v>
      </c>
      <c r="C157" s="208">
        <v>6357799</v>
      </c>
      <c r="D157" s="208">
        <v>4526219</v>
      </c>
      <c r="E157" s="208">
        <v>435251</v>
      </c>
      <c r="F157" s="208">
        <v>4568217</v>
      </c>
      <c r="G157" s="208">
        <v>4196024</v>
      </c>
      <c r="H157" s="208">
        <v>4193427</v>
      </c>
      <c r="I157" s="208">
        <v>3831424.48</v>
      </c>
      <c r="J157" s="208">
        <v>5001729</v>
      </c>
      <c r="K157" s="208">
        <v>4912382</v>
      </c>
      <c r="L157" s="208">
        <v>4921281</v>
      </c>
      <c r="M157" s="208">
        <v>5831635.8600000003</v>
      </c>
      <c r="N157" s="208">
        <v>6285696</v>
      </c>
      <c r="O157" s="208">
        <v>6151166</v>
      </c>
      <c r="P157" s="208">
        <v>6211036</v>
      </c>
      <c r="Q157" s="208">
        <v>3696525.96</v>
      </c>
      <c r="R157" s="208">
        <v>8960910</v>
      </c>
      <c r="S157" s="208">
        <v>8741167</v>
      </c>
      <c r="T157" s="208">
        <v>8810039</v>
      </c>
      <c r="U157" s="208">
        <v>8386963.3799999999</v>
      </c>
      <c r="V157" s="208">
        <v>9925517</v>
      </c>
      <c r="W157" s="208">
        <v>9185542</v>
      </c>
      <c r="X157" s="208">
        <v>8319326</v>
      </c>
      <c r="Y157" s="208">
        <v>8799616.9199999999</v>
      </c>
      <c r="Z157" s="208">
        <v>9473561</v>
      </c>
      <c r="AA157" s="208">
        <v>8469961</v>
      </c>
      <c r="AB157" s="208">
        <v>8948690</v>
      </c>
      <c r="AC157" s="208">
        <v>9110961.3200000003</v>
      </c>
      <c r="AD157" s="208">
        <v>9896681</v>
      </c>
      <c r="AE157" s="208">
        <v>9845559</v>
      </c>
      <c r="AF157" s="208">
        <v>8614109</v>
      </c>
      <c r="AG157" s="208">
        <v>10798502.9</v>
      </c>
      <c r="AH157" s="208">
        <v>8072532</v>
      </c>
      <c r="AI157" s="208">
        <v>9596183</v>
      </c>
      <c r="AJ157" s="208">
        <v>6546815</v>
      </c>
      <c r="AK157" s="208">
        <v>6474114.3200000003</v>
      </c>
      <c r="AL157" s="208">
        <v>7692376</v>
      </c>
      <c r="AM157" s="208">
        <v>7214941</v>
      </c>
      <c r="AN157" s="208">
        <v>7468597</v>
      </c>
      <c r="AO157" s="208">
        <v>7702009.3899999997</v>
      </c>
      <c r="AP157" s="208">
        <v>8048131</v>
      </c>
      <c r="AQ157" s="208">
        <v>8024024</v>
      </c>
      <c r="AR157" s="208">
        <v>6801377</v>
      </c>
      <c r="AS157" s="208">
        <v>6840572.96</v>
      </c>
      <c r="AT157" s="208">
        <v>7571021</v>
      </c>
      <c r="AU157" s="208">
        <v>7754451</v>
      </c>
      <c r="AV157" s="208">
        <v>8801281</v>
      </c>
      <c r="AW157" s="208">
        <v>7065766.5099999998</v>
      </c>
      <c r="AX157" s="208">
        <v>6756962</v>
      </c>
      <c r="AY157" s="208">
        <v>7000546</v>
      </c>
      <c r="AZ157" s="208">
        <v>6514748</v>
      </c>
      <c r="BA157" s="208">
        <v>7164999.6200000001</v>
      </c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1"/>
      <c r="BR157" s="11"/>
      <c r="BS157" s="11"/>
    </row>
    <row r="158" spans="1:71" ht="16.5" customHeight="1" x14ac:dyDescent="0.25">
      <c r="A158" s="208" t="s">
        <v>1362</v>
      </c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1"/>
      <c r="BR158" s="11"/>
      <c r="BS158" s="11"/>
    </row>
    <row r="159" spans="1:71" ht="16.5" customHeight="1" x14ac:dyDescent="0.25">
      <c r="A159" s="208" t="s">
        <v>1363</v>
      </c>
      <c r="B159" s="208">
        <v>0</v>
      </c>
      <c r="C159" s="208">
        <v>0</v>
      </c>
      <c r="D159" s="208">
        <v>0</v>
      </c>
      <c r="E159" s="208">
        <v>0</v>
      </c>
      <c r="F159" s="208">
        <v>0</v>
      </c>
      <c r="G159" s="208">
        <v>0</v>
      </c>
      <c r="H159" s="208">
        <v>0</v>
      </c>
      <c r="I159" s="208">
        <v>0</v>
      </c>
      <c r="J159" s="208">
        <v>0</v>
      </c>
      <c r="K159" s="208">
        <v>0</v>
      </c>
      <c r="L159" s="208">
        <v>0</v>
      </c>
      <c r="M159" s="208">
        <v>0</v>
      </c>
      <c r="N159" s="208">
        <v>6285696</v>
      </c>
      <c r="O159" s="208">
        <v>6151166</v>
      </c>
      <c r="P159" s="208">
        <v>6211036</v>
      </c>
      <c r="Q159" s="208">
        <v>3696525.96</v>
      </c>
      <c r="R159" s="208">
        <v>8960910</v>
      </c>
      <c r="S159" s="208">
        <v>8741167</v>
      </c>
      <c r="T159" s="208">
        <v>8810039</v>
      </c>
      <c r="U159" s="208">
        <v>8386963.3799999999</v>
      </c>
      <c r="V159" s="208">
        <v>9925517</v>
      </c>
      <c r="W159" s="208">
        <v>9185542</v>
      </c>
      <c r="X159" s="208">
        <v>8319326</v>
      </c>
      <c r="Y159" s="208">
        <v>8799616.9199999999</v>
      </c>
      <c r="Z159" s="208">
        <v>9473561</v>
      </c>
      <c r="AA159" s="208">
        <v>8469961</v>
      </c>
      <c r="AB159" s="208">
        <v>8948690</v>
      </c>
      <c r="AC159" s="208">
        <v>9110961.3200000003</v>
      </c>
      <c r="AD159" s="208">
        <v>9896681</v>
      </c>
      <c r="AE159" s="208">
        <v>9845559</v>
      </c>
      <c r="AF159" s="208">
        <v>8614109</v>
      </c>
      <c r="AG159" s="208">
        <v>10798502.9</v>
      </c>
      <c r="AH159" s="208">
        <v>8072532</v>
      </c>
      <c r="AI159" s="208">
        <v>9596183</v>
      </c>
      <c r="AJ159" s="208">
        <v>6546815</v>
      </c>
      <c r="AK159" s="208">
        <v>6474114.3200000003</v>
      </c>
      <c r="AL159" s="208">
        <v>7692376</v>
      </c>
      <c r="AM159" s="208">
        <v>7214941</v>
      </c>
      <c r="AN159" s="208">
        <v>7468597</v>
      </c>
      <c r="AO159" s="208">
        <v>7702009.3899999997</v>
      </c>
      <c r="AP159" s="208">
        <v>8048131</v>
      </c>
      <c r="AQ159" s="208">
        <v>8024024</v>
      </c>
      <c r="AR159" s="208">
        <v>6801377</v>
      </c>
      <c r="AS159" s="208">
        <v>6840572.96</v>
      </c>
      <c r="AT159" s="208">
        <v>7571021</v>
      </c>
      <c r="AU159" s="208">
        <v>7754451</v>
      </c>
      <c r="AV159" s="208">
        <v>8801281</v>
      </c>
      <c r="AW159" s="208">
        <v>7065766.5099999998</v>
      </c>
      <c r="AX159" s="208">
        <v>6756962</v>
      </c>
      <c r="AY159" s="208">
        <v>7000546</v>
      </c>
      <c r="AZ159" s="208">
        <v>6514748</v>
      </c>
      <c r="BA159" s="208">
        <v>7164999.6200000001</v>
      </c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1"/>
      <c r="BR159" s="11"/>
      <c r="BS159" s="11"/>
    </row>
    <row r="160" spans="1:71" ht="16.5" customHeight="1" x14ac:dyDescent="0.25">
      <c r="A160" s="208" t="s">
        <v>1364</v>
      </c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1"/>
      <c r="BR160" s="11"/>
      <c r="BS160" s="11"/>
    </row>
    <row r="161" spans="1:71" ht="16.5" customHeight="1" x14ac:dyDescent="0.25">
      <c r="A161" s="208" t="s">
        <v>1365</v>
      </c>
      <c r="B161" s="208">
        <v>0</v>
      </c>
      <c r="C161" s="208">
        <v>0</v>
      </c>
      <c r="D161" s="208">
        <v>0</v>
      </c>
      <c r="E161" s="208">
        <v>0</v>
      </c>
      <c r="F161" s="208">
        <v>0</v>
      </c>
      <c r="G161" s="208">
        <v>0</v>
      </c>
      <c r="H161" s="208">
        <v>0</v>
      </c>
      <c r="I161" s="208">
        <v>0</v>
      </c>
      <c r="J161" s="208">
        <v>0</v>
      </c>
      <c r="K161" s="208">
        <v>0</v>
      </c>
      <c r="L161" s="208">
        <v>0</v>
      </c>
      <c r="M161" s="208">
        <v>0</v>
      </c>
      <c r="N161" s="208">
        <v>-326</v>
      </c>
      <c r="O161" s="208">
        <v>-480</v>
      </c>
      <c r="P161" s="208">
        <v>335</v>
      </c>
      <c r="Q161" s="208">
        <v>1664.85</v>
      </c>
      <c r="R161" s="208">
        <v>-2414</v>
      </c>
      <c r="S161" s="208">
        <v>1458</v>
      </c>
      <c r="T161" s="208">
        <v>503</v>
      </c>
      <c r="U161" s="208">
        <v>1736.68</v>
      </c>
      <c r="V161" s="208">
        <v>-405</v>
      </c>
      <c r="W161" s="208">
        <v>-2394</v>
      </c>
      <c r="X161" s="208">
        <v>-773</v>
      </c>
      <c r="Y161" s="208">
        <v>6436.19</v>
      </c>
      <c r="Z161" s="208">
        <v>3223</v>
      </c>
      <c r="AA161" s="208">
        <v>-1967</v>
      </c>
      <c r="AB161" s="208">
        <v>-1688</v>
      </c>
      <c r="AC161" s="208">
        <v>2860.21</v>
      </c>
      <c r="AD161" s="208">
        <v>2722</v>
      </c>
      <c r="AE161" s="208">
        <v>-1937</v>
      </c>
      <c r="AF161" s="208">
        <v>-7220</v>
      </c>
      <c r="AG161" s="208">
        <v>-1296.31</v>
      </c>
      <c r="AH161" s="208">
        <v>0</v>
      </c>
      <c r="AI161" s="208">
        <v>0</v>
      </c>
      <c r="AJ161" s="208">
        <v>0</v>
      </c>
      <c r="AK161" s="208">
        <v>0</v>
      </c>
      <c r="AL161" s="208">
        <v>0</v>
      </c>
      <c r="AM161" s="208">
        <v>0</v>
      </c>
      <c r="AN161" s="208">
        <v>0</v>
      </c>
      <c r="AO161" s="208">
        <v>0</v>
      </c>
      <c r="AP161" s="208">
        <v>0</v>
      </c>
      <c r="AQ161" s="208">
        <v>0</v>
      </c>
      <c r="AR161" s="208">
        <v>0</v>
      </c>
      <c r="AS161" s="208">
        <v>0</v>
      </c>
      <c r="AT161" s="208">
        <v>0</v>
      </c>
      <c r="AU161" s="208">
        <v>0</v>
      </c>
      <c r="AV161" s="208">
        <v>0</v>
      </c>
      <c r="AW161" s="208">
        <v>0</v>
      </c>
      <c r="AX161" s="208">
        <v>0</v>
      </c>
      <c r="AY161" s="208">
        <v>0</v>
      </c>
      <c r="AZ161" s="208">
        <v>0</v>
      </c>
      <c r="BA161" s="208">
        <v>0</v>
      </c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1"/>
      <c r="BR161" s="11"/>
      <c r="BS161" s="11"/>
    </row>
    <row r="162" spans="1:71" ht="16.5" customHeight="1" x14ac:dyDescent="0.25">
      <c r="A162" s="208" t="s">
        <v>1366</v>
      </c>
      <c r="B162" s="208">
        <v>0</v>
      </c>
      <c r="C162" s="208">
        <v>0</v>
      </c>
      <c r="D162" s="208">
        <v>0</v>
      </c>
      <c r="E162" s="208">
        <v>0</v>
      </c>
      <c r="F162" s="208">
        <v>0</v>
      </c>
      <c r="G162" s="208">
        <v>0</v>
      </c>
      <c r="H162" s="208">
        <v>0</v>
      </c>
      <c r="I162" s="208">
        <v>0</v>
      </c>
      <c r="J162" s="208">
        <v>0</v>
      </c>
      <c r="K162" s="208">
        <v>0</v>
      </c>
      <c r="L162" s="208">
        <v>0</v>
      </c>
      <c r="M162" s="208">
        <v>0</v>
      </c>
      <c r="N162" s="208">
        <v>0</v>
      </c>
      <c r="O162" s="208">
        <v>0</v>
      </c>
      <c r="P162" s="208">
        <v>0</v>
      </c>
      <c r="Q162" s="208">
        <v>0</v>
      </c>
      <c r="R162" s="208">
        <v>0</v>
      </c>
      <c r="S162" s="208">
        <v>0</v>
      </c>
      <c r="T162" s="208">
        <v>0</v>
      </c>
      <c r="U162" s="208">
        <v>0</v>
      </c>
      <c r="V162" s="208">
        <v>0</v>
      </c>
      <c r="W162" s="208">
        <v>0</v>
      </c>
      <c r="X162" s="208">
        <v>0</v>
      </c>
      <c r="Y162" s="208">
        <v>0</v>
      </c>
      <c r="Z162" s="208">
        <v>0</v>
      </c>
      <c r="AA162" s="208">
        <v>0</v>
      </c>
      <c r="AB162" s="208">
        <v>0</v>
      </c>
      <c r="AC162" s="208">
        <v>0</v>
      </c>
      <c r="AD162" s="208">
        <v>0</v>
      </c>
      <c r="AE162" s="208">
        <v>0</v>
      </c>
      <c r="AF162" s="208">
        <v>0</v>
      </c>
      <c r="AG162" s="208">
        <v>0</v>
      </c>
      <c r="AH162" s="208">
        <v>0</v>
      </c>
      <c r="AI162" s="208">
        <v>0</v>
      </c>
      <c r="AJ162" s="208">
        <v>0</v>
      </c>
      <c r="AK162" s="208">
        <v>0</v>
      </c>
      <c r="AL162" s="208">
        <v>0</v>
      </c>
      <c r="AM162" s="208">
        <v>0</v>
      </c>
      <c r="AN162" s="208">
        <v>0</v>
      </c>
      <c r="AO162" s="208">
        <v>0</v>
      </c>
      <c r="AP162" s="208">
        <v>0</v>
      </c>
      <c r="AQ162" s="208">
        <v>0</v>
      </c>
      <c r="AR162" s="208">
        <v>0</v>
      </c>
      <c r="AS162" s="208">
        <v>0</v>
      </c>
      <c r="AT162" s="208">
        <v>0</v>
      </c>
      <c r="AU162" s="208">
        <v>0</v>
      </c>
      <c r="AV162" s="208">
        <v>0</v>
      </c>
      <c r="AW162" s="208">
        <v>0</v>
      </c>
      <c r="AX162" s="208">
        <v>-192839</v>
      </c>
      <c r="AY162" s="208">
        <v>-102029</v>
      </c>
      <c r="AZ162" s="208">
        <v>61491</v>
      </c>
      <c r="BA162" s="208">
        <v>-17865.47</v>
      </c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1"/>
      <c r="BR162" s="11"/>
      <c r="BS162" s="11"/>
    </row>
    <row r="163" spans="1:71" ht="16.5" customHeight="1" x14ac:dyDescent="0.25">
      <c r="A163" s="208" t="s">
        <v>1367</v>
      </c>
      <c r="B163" s="208">
        <v>0</v>
      </c>
      <c r="C163" s="208">
        <v>0</v>
      </c>
      <c r="D163" s="208">
        <v>0</v>
      </c>
      <c r="E163" s="208">
        <v>0</v>
      </c>
      <c r="F163" s="208">
        <v>0</v>
      </c>
      <c r="G163" s="208">
        <v>0</v>
      </c>
      <c r="H163" s="208">
        <v>0</v>
      </c>
      <c r="I163" s="208">
        <v>0</v>
      </c>
      <c r="J163" s="208">
        <v>0</v>
      </c>
      <c r="K163" s="208">
        <v>0</v>
      </c>
      <c r="L163" s="208">
        <v>0</v>
      </c>
      <c r="M163" s="208">
        <v>0</v>
      </c>
      <c r="N163" s="208">
        <v>0</v>
      </c>
      <c r="O163" s="208">
        <v>0</v>
      </c>
      <c r="P163" s="208">
        <v>0</v>
      </c>
      <c r="Q163" s="208">
        <v>0</v>
      </c>
      <c r="R163" s="208">
        <v>0</v>
      </c>
      <c r="S163" s="208">
        <v>0</v>
      </c>
      <c r="T163" s="208">
        <v>0</v>
      </c>
      <c r="U163" s="208">
        <v>0</v>
      </c>
      <c r="V163" s="208">
        <v>0</v>
      </c>
      <c r="W163" s="208">
        <v>0</v>
      </c>
      <c r="X163" s="208">
        <v>0</v>
      </c>
      <c r="Y163" s="208">
        <v>0</v>
      </c>
      <c r="Z163" s="208">
        <v>0</v>
      </c>
      <c r="AA163" s="208">
        <v>0</v>
      </c>
      <c r="AB163" s="208">
        <v>0</v>
      </c>
      <c r="AC163" s="208">
        <v>0</v>
      </c>
      <c r="AD163" s="208">
        <v>0</v>
      </c>
      <c r="AE163" s="208">
        <v>0</v>
      </c>
      <c r="AF163" s="208">
        <v>0</v>
      </c>
      <c r="AG163" s="208">
        <v>0</v>
      </c>
      <c r="AH163" s="208">
        <v>0</v>
      </c>
      <c r="AI163" s="208">
        <v>0</v>
      </c>
      <c r="AJ163" s="208">
        <v>0</v>
      </c>
      <c r="AK163" s="208">
        <v>0</v>
      </c>
      <c r="AL163" s="208">
        <v>0</v>
      </c>
      <c r="AM163" s="208">
        <v>0</v>
      </c>
      <c r="AN163" s="208">
        <v>0</v>
      </c>
      <c r="AO163" s="208">
        <v>0</v>
      </c>
      <c r="AP163" s="208">
        <v>0</v>
      </c>
      <c r="AQ163" s="208">
        <v>0</v>
      </c>
      <c r="AR163" s="208">
        <v>0</v>
      </c>
      <c r="AS163" s="208">
        <v>0</v>
      </c>
      <c r="AT163" s="208">
        <v>0</v>
      </c>
      <c r="AU163" s="208">
        <v>0</v>
      </c>
      <c r="AV163" s="208">
        <v>0</v>
      </c>
      <c r="AW163" s="208">
        <v>0</v>
      </c>
      <c r="AX163" s="208">
        <v>0</v>
      </c>
      <c r="AY163" s="208">
        <v>0</v>
      </c>
      <c r="AZ163" s="208">
        <v>0</v>
      </c>
      <c r="BA163" s="208">
        <v>730.35</v>
      </c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1"/>
      <c r="BR163" s="11"/>
      <c r="BS163" s="11"/>
    </row>
    <row r="164" spans="1:71" ht="16.5" customHeight="1" x14ac:dyDescent="0.25">
      <c r="A164" s="208" t="s">
        <v>1368</v>
      </c>
      <c r="B164" s="208">
        <v>0</v>
      </c>
      <c r="C164" s="208">
        <v>0</v>
      </c>
      <c r="D164" s="208">
        <v>0</v>
      </c>
      <c r="E164" s="208">
        <v>0</v>
      </c>
      <c r="F164" s="208">
        <v>0</v>
      </c>
      <c r="G164" s="208">
        <v>0</v>
      </c>
      <c r="H164" s="208">
        <v>0</v>
      </c>
      <c r="I164" s="208">
        <v>0</v>
      </c>
      <c r="J164" s="208">
        <v>0</v>
      </c>
      <c r="K164" s="208">
        <v>0</v>
      </c>
      <c r="L164" s="208">
        <v>0</v>
      </c>
      <c r="M164" s="208">
        <v>0</v>
      </c>
      <c r="N164" s="208">
        <v>0</v>
      </c>
      <c r="O164" s="208">
        <v>0</v>
      </c>
      <c r="P164" s="208">
        <v>0</v>
      </c>
      <c r="Q164" s="208">
        <v>0</v>
      </c>
      <c r="R164" s="208">
        <v>0</v>
      </c>
      <c r="S164" s="208">
        <v>0</v>
      </c>
      <c r="T164" s="208">
        <v>0</v>
      </c>
      <c r="U164" s="208">
        <v>0</v>
      </c>
      <c r="V164" s="208">
        <v>0</v>
      </c>
      <c r="W164" s="208">
        <v>0</v>
      </c>
      <c r="X164" s="208">
        <v>0</v>
      </c>
      <c r="Y164" s="208">
        <v>0</v>
      </c>
      <c r="Z164" s="208">
        <v>0</v>
      </c>
      <c r="AA164" s="208">
        <v>0</v>
      </c>
      <c r="AB164" s="208">
        <v>0</v>
      </c>
      <c r="AC164" s="208">
        <v>0</v>
      </c>
      <c r="AD164" s="208">
        <v>0</v>
      </c>
      <c r="AE164" s="208">
        <v>0</v>
      </c>
      <c r="AF164" s="208">
        <v>0</v>
      </c>
      <c r="AG164" s="208">
        <v>0</v>
      </c>
      <c r="AH164" s="208">
        <v>0</v>
      </c>
      <c r="AI164" s="208">
        <v>0</v>
      </c>
      <c r="AJ164" s="208">
        <v>0</v>
      </c>
      <c r="AK164" s="208">
        <v>0</v>
      </c>
      <c r="AL164" s="208">
        <v>0</v>
      </c>
      <c r="AM164" s="208">
        <v>0</v>
      </c>
      <c r="AN164" s="208">
        <v>0</v>
      </c>
      <c r="AO164" s="208">
        <v>0</v>
      </c>
      <c r="AP164" s="208">
        <v>0</v>
      </c>
      <c r="AQ164" s="208">
        <v>0</v>
      </c>
      <c r="AR164" s="208">
        <v>0</v>
      </c>
      <c r="AS164" s="208">
        <v>0</v>
      </c>
      <c r="AT164" s="208">
        <v>0</v>
      </c>
      <c r="AU164" s="208">
        <v>0</v>
      </c>
      <c r="AV164" s="208">
        <v>0</v>
      </c>
      <c r="AW164" s="208">
        <v>0</v>
      </c>
      <c r="AX164" s="208">
        <v>0</v>
      </c>
      <c r="AY164" s="208">
        <v>0</v>
      </c>
      <c r="AZ164" s="208">
        <v>0</v>
      </c>
      <c r="BA164" s="208">
        <v>-655.52</v>
      </c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1"/>
      <c r="BR164" s="11"/>
      <c r="BS164" s="11"/>
    </row>
    <row r="165" spans="1:71" ht="16.5" customHeight="1" x14ac:dyDescent="0.25">
      <c r="A165" s="208" t="s">
        <v>1369</v>
      </c>
      <c r="B165" s="208">
        <v>0</v>
      </c>
      <c r="C165" s="208">
        <v>0</v>
      </c>
      <c r="D165" s="208">
        <v>0</v>
      </c>
      <c r="E165" s="208">
        <v>0</v>
      </c>
      <c r="F165" s="208">
        <v>0</v>
      </c>
      <c r="G165" s="208">
        <v>0</v>
      </c>
      <c r="H165" s="208">
        <v>0</v>
      </c>
      <c r="I165" s="208">
        <v>0</v>
      </c>
      <c r="J165" s="208">
        <v>0</v>
      </c>
      <c r="K165" s="208">
        <v>0</v>
      </c>
      <c r="L165" s="208">
        <v>0</v>
      </c>
      <c r="M165" s="208">
        <v>0</v>
      </c>
      <c r="N165" s="208">
        <v>0</v>
      </c>
      <c r="O165" s="208">
        <v>0</v>
      </c>
      <c r="P165" s="208">
        <v>0</v>
      </c>
      <c r="Q165" s="208">
        <v>0</v>
      </c>
      <c r="R165" s="208">
        <v>0</v>
      </c>
      <c r="S165" s="208">
        <v>0</v>
      </c>
      <c r="T165" s="208">
        <v>0</v>
      </c>
      <c r="U165" s="208">
        <v>35559.65</v>
      </c>
      <c r="V165" s="208">
        <v>0</v>
      </c>
      <c r="W165" s="208">
        <v>0</v>
      </c>
      <c r="X165" s="208">
        <v>0</v>
      </c>
      <c r="Y165" s="208">
        <v>0</v>
      </c>
      <c r="Z165" s="208">
        <v>0</v>
      </c>
      <c r="AA165" s="208">
        <v>0</v>
      </c>
      <c r="AB165" s="208">
        <v>0</v>
      </c>
      <c r="AC165" s="208">
        <v>0</v>
      </c>
      <c r="AD165" s="208">
        <v>0</v>
      </c>
      <c r="AE165" s="208">
        <v>0</v>
      </c>
      <c r="AF165" s="208">
        <v>0</v>
      </c>
      <c r="AG165" s="208">
        <v>0</v>
      </c>
      <c r="AH165" s="208">
        <v>0</v>
      </c>
      <c r="AI165" s="208">
        <v>0</v>
      </c>
      <c r="AJ165" s="208">
        <v>0</v>
      </c>
      <c r="AK165" s="208">
        <v>0</v>
      </c>
      <c r="AL165" s="208">
        <v>0</v>
      </c>
      <c r="AM165" s="208">
        <v>0</v>
      </c>
      <c r="AN165" s="208">
        <v>0</v>
      </c>
      <c r="AO165" s="208">
        <v>0</v>
      </c>
      <c r="AP165" s="208">
        <v>0</v>
      </c>
      <c r="AQ165" s="208">
        <v>0</v>
      </c>
      <c r="AR165" s="208">
        <v>0</v>
      </c>
      <c r="AS165" s="208">
        <v>0</v>
      </c>
      <c r="AT165" s="208">
        <v>0</v>
      </c>
      <c r="AU165" s="208">
        <v>0</v>
      </c>
      <c r="AV165" s="208">
        <v>0</v>
      </c>
      <c r="AW165" s="208">
        <v>-13944.52</v>
      </c>
      <c r="AX165" s="208">
        <v>38568</v>
      </c>
      <c r="AY165" s="208">
        <v>20406</v>
      </c>
      <c r="AZ165" s="208">
        <v>-12298</v>
      </c>
      <c r="BA165" s="208">
        <v>26325.96</v>
      </c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1"/>
      <c r="BR165" s="11"/>
      <c r="BS165" s="11"/>
    </row>
    <row r="166" spans="1:71" ht="16.5" customHeight="1" x14ac:dyDescent="0.25">
      <c r="A166" s="208" t="s">
        <v>1370</v>
      </c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1"/>
      <c r="BR166" s="11"/>
      <c r="BS166" s="11"/>
    </row>
    <row r="167" spans="1:71" ht="16.5" customHeight="1" x14ac:dyDescent="0.25">
      <c r="A167" s="208" t="s">
        <v>1371</v>
      </c>
      <c r="B167" s="208">
        <v>0</v>
      </c>
      <c r="C167" s="208">
        <v>0</v>
      </c>
      <c r="D167" s="208">
        <v>0</v>
      </c>
      <c r="E167" s="208">
        <v>0</v>
      </c>
      <c r="F167" s="208">
        <v>0</v>
      </c>
      <c r="G167" s="208">
        <v>0</v>
      </c>
      <c r="H167" s="208">
        <v>0</v>
      </c>
      <c r="I167" s="208">
        <v>0</v>
      </c>
      <c r="J167" s="208">
        <v>0</v>
      </c>
      <c r="K167" s="208">
        <v>0</v>
      </c>
      <c r="L167" s="208">
        <v>0</v>
      </c>
      <c r="M167" s="208">
        <v>0</v>
      </c>
      <c r="N167" s="208">
        <v>0</v>
      </c>
      <c r="O167" s="208">
        <v>0</v>
      </c>
      <c r="P167" s="208">
        <v>0</v>
      </c>
      <c r="Q167" s="208">
        <v>0</v>
      </c>
      <c r="R167" s="208">
        <v>0</v>
      </c>
      <c r="S167" s="208">
        <v>0</v>
      </c>
      <c r="T167" s="208">
        <v>0</v>
      </c>
      <c r="U167" s="208">
        <v>-180764.12</v>
      </c>
      <c r="V167" s="208">
        <v>0</v>
      </c>
      <c r="W167" s="208">
        <v>0</v>
      </c>
      <c r="X167" s="208">
        <v>0</v>
      </c>
      <c r="Y167" s="208">
        <v>0</v>
      </c>
      <c r="Z167" s="208">
        <v>0</v>
      </c>
      <c r="AA167" s="208">
        <v>0</v>
      </c>
      <c r="AB167" s="208">
        <v>0</v>
      </c>
      <c r="AC167" s="208">
        <v>0</v>
      </c>
      <c r="AD167" s="208">
        <v>0</v>
      </c>
      <c r="AE167" s="208">
        <v>0</v>
      </c>
      <c r="AF167" s="208">
        <v>0</v>
      </c>
      <c r="AG167" s="208">
        <v>-126835.93</v>
      </c>
      <c r="AH167" s="208">
        <v>0</v>
      </c>
      <c r="AI167" s="208">
        <v>0</v>
      </c>
      <c r="AJ167" s="208">
        <v>0</v>
      </c>
      <c r="AK167" s="208">
        <v>0</v>
      </c>
      <c r="AL167" s="208">
        <v>0</v>
      </c>
      <c r="AM167" s="208">
        <v>0</v>
      </c>
      <c r="AN167" s="208">
        <v>0</v>
      </c>
      <c r="AO167" s="208">
        <v>204129.23</v>
      </c>
      <c r="AP167" s="208">
        <v>0</v>
      </c>
      <c r="AQ167" s="208">
        <v>0</v>
      </c>
      <c r="AR167" s="208">
        <v>0</v>
      </c>
      <c r="AS167" s="208">
        <v>0</v>
      </c>
      <c r="AT167" s="208">
        <v>0</v>
      </c>
      <c r="AU167" s="208">
        <v>0</v>
      </c>
      <c r="AV167" s="208">
        <v>0</v>
      </c>
      <c r="AW167" s="208">
        <v>69910.81</v>
      </c>
      <c r="AX167" s="208">
        <v>0</v>
      </c>
      <c r="AY167" s="208">
        <v>0</v>
      </c>
      <c r="AZ167" s="208">
        <v>0</v>
      </c>
      <c r="BA167" s="208">
        <v>-28023.919999999998</v>
      </c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1"/>
      <c r="BR167" s="11"/>
      <c r="BS167" s="11"/>
    </row>
    <row r="168" spans="1:71" ht="16.5" customHeight="1" x14ac:dyDescent="0.25">
      <c r="A168" s="208" t="s">
        <v>1372</v>
      </c>
      <c r="B168" s="208">
        <v>0</v>
      </c>
      <c r="C168" s="208">
        <v>0</v>
      </c>
      <c r="D168" s="208">
        <v>0</v>
      </c>
      <c r="E168" s="208">
        <v>0</v>
      </c>
      <c r="F168" s="208">
        <v>0</v>
      </c>
      <c r="G168" s="208">
        <v>0</v>
      </c>
      <c r="H168" s="208">
        <v>0</v>
      </c>
      <c r="I168" s="208">
        <v>0</v>
      </c>
      <c r="J168" s="208">
        <v>0</v>
      </c>
      <c r="K168" s="208">
        <v>0</v>
      </c>
      <c r="L168" s="208">
        <v>0</v>
      </c>
      <c r="M168" s="208">
        <v>0</v>
      </c>
      <c r="N168" s="208">
        <v>-326</v>
      </c>
      <c r="O168" s="208">
        <v>-480</v>
      </c>
      <c r="P168" s="208">
        <v>335</v>
      </c>
      <c r="Q168" s="208">
        <v>1664.85</v>
      </c>
      <c r="R168" s="208">
        <v>-2414</v>
      </c>
      <c r="S168" s="208">
        <v>1458</v>
      </c>
      <c r="T168" s="208">
        <v>503</v>
      </c>
      <c r="U168" s="208">
        <v>-579081.21</v>
      </c>
      <c r="V168" s="208">
        <v>-405</v>
      </c>
      <c r="W168" s="208">
        <v>-2394</v>
      </c>
      <c r="X168" s="208">
        <v>-773</v>
      </c>
      <c r="Y168" s="208">
        <v>6436.19</v>
      </c>
      <c r="Z168" s="208">
        <v>3223</v>
      </c>
      <c r="AA168" s="208">
        <v>-1967</v>
      </c>
      <c r="AB168" s="208">
        <v>-1688</v>
      </c>
      <c r="AC168" s="208">
        <v>2860.21</v>
      </c>
      <c r="AD168" s="208">
        <v>2722</v>
      </c>
      <c r="AE168" s="208">
        <v>-1937</v>
      </c>
      <c r="AF168" s="208">
        <v>-7220</v>
      </c>
      <c r="AG168" s="208">
        <v>-508640.02</v>
      </c>
      <c r="AH168" s="208">
        <v>0</v>
      </c>
      <c r="AI168" s="208">
        <v>0</v>
      </c>
      <c r="AJ168" s="208">
        <v>0</v>
      </c>
      <c r="AK168" s="208">
        <v>0</v>
      </c>
      <c r="AL168" s="208">
        <v>0</v>
      </c>
      <c r="AM168" s="208">
        <v>0</v>
      </c>
      <c r="AN168" s="208">
        <v>0</v>
      </c>
      <c r="AO168" s="208">
        <v>204129.23</v>
      </c>
      <c r="AP168" s="208">
        <v>0</v>
      </c>
      <c r="AQ168" s="208">
        <v>0</v>
      </c>
      <c r="AR168" s="208">
        <v>0</v>
      </c>
      <c r="AS168" s="208">
        <v>0</v>
      </c>
      <c r="AT168" s="208">
        <v>0</v>
      </c>
      <c r="AU168" s="208">
        <v>0</v>
      </c>
      <c r="AV168" s="208">
        <v>0</v>
      </c>
      <c r="AW168" s="208">
        <v>55966.29</v>
      </c>
      <c r="AX168" s="208">
        <v>-154271</v>
      </c>
      <c r="AY168" s="208">
        <v>-81623</v>
      </c>
      <c r="AZ168" s="208">
        <v>49193</v>
      </c>
      <c r="BA168" s="208">
        <v>-103335.86</v>
      </c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1"/>
      <c r="BR168" s="11"/>
      <c r="BS168" s="11"/>
    </row>
    <row r="169" spans="1:71" ht="16.5" customHeight="1" x14ac:dyDescent="0.25">
      <c r="A169" s="208" t="s">
        <v>1373</v>
      </c>
      <c r="B169" s="208">
        <v>0</v>
      </c>
      <c r="C169" s="208">
        <v>0</v>
      </c>
      <c r="D169" s="208">
        <v>0</v>
      </c>
      <c r="E169" s="208">
        <v>0</v>
      </c>
      <c r="F169" s="208">
        <v>0</v>
      </c>
      <c r="G169" s="208">
        <v>0</v>
      </c>
      <c r="H169" s="208">
        <v>0</v>
      </c>
      <c r="I169" s="208">
        <v>0</v>
      </c>
      <c r="J169" s="208">
        <v>0</v>
      </c>
      <c r="K169" s="208">
        <v>0</v>
      </c>
      <c r="L169" s="208">
        <v>0</v>
      </c>
      <c r="M169" s="208">
        <v>0</v>
      </c>
      <c r="N169" s="208">
        <v>6285370</v>
      </c>
      <c r="O169" s="208">
        <v>6150686</v>
      </c>
      <c r="P169" s="208">
        <v>6211371</v>
      </c>
      <c r="Q169" s="208">
        <v>3698190.81</v>
      </c>
      <c r="R169" s="208">
        <v>8958496</v>
      </c>
      <c r="S169" s="208">
        <v>8742625</v>
      </c>
      <c r="T169" s="208">
        <v>8810542</v>
      </c>
      <c r="U169" s="208">
        <v>7807882.1699999999</v>
      </c>
      <c r="V169" s="208">
        <v>9925112</v>
      </c>
      <c r="W169" s="208">
        <v>9183148</v>
      </c>
      <c r="X169" s="208">
        <v>8318553</v>
      </c>
      <c r="Y169" s="208">
        <v>8806053.0999999996</v>
      </c>
      <c r="Z169" s="208">
        <v>9476784</v>
      </c>
      <c r="AA169" s="208">
        <v>8467994</v>
      </c>
      <c r="AB169" s="208">
        <v>8947002</v>
      </c>
      <c r="AC169" s="208">
        <v>9113821.5299999993</v>
      </c>
      <c r="AD169" s="208">
        <v>9899403</v>
      </c>
      <c r="AE169" s="208">
        <v>9843622</v>
      </c>
      <c r="AF169" s="208">
        <v>8606889</v>
      </c>
      <c r="AG169" s="208">
        <v>10289862.880000001</v>
      </c>
      <c r="AH169" s="208">
        <v>8072532</v>
      </c>
      <c r="AI169" s="208">
        <v>9596183</v>
      </c>
      <c r="AJ169" s="208">
        <v>6546815</v>
      </c>
      <c r="AK169" s="208">
        <v>6474114.3200000003</v>
      </c>
      <c r="AL169" s="208">
        <v>7692376</v>
      </c>
      <c r="AM169" s="208">
        <v>7214941</v>
      </c>
      <c r="AN169" s="208">
        <v>7468597</v>
      </c>
      <c r="AO169" s="208">
        <v>8518526.3000000007</v>
      </c>
      <c r="AP169" s="208">
        <v>8048131</v>
      </c>
      <c r="AQ169" s="208">
        <v>8024024</v>
      </c>
      <c r="AR169" s="208">
        <v>6801377</v>
      </c>
      <c r="AS169" s="208">
        <v>6840572.96</v>
      </c>
      <c r="AT169" s="208">
        <v>7571021</v>
      </c>
      <c r="AU169" s="208">
        <v>7754451</v>
      </c>
      <c r="AV169" s="208">
        <v>8801281</v>
      </c>
      <c r="AW169" s="208">
        <v>7289631.6699999999</v>
      </c>
      <c r="AX169" s="208">
        <v>6602691</v>
      </c>
      <c r="AY169" s="208">
        <v>6918923</v>
      </c>
      <c r="AZ169" s="208">
        <v>6563941</v>
      </c>
      <c r="BA169" s="208">
        <v>7061663.7599999998</v>
      </c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1"/>
      <c r="BR169" s="11"/>
      <c r="BS169" s="11"/>
    </row>
    <row r="170" spans="1:71" ht="16.5" customHeight="1" x14ac:dyDescent="0.25">
      <c r="A170" s="208" t="s">
        <v>1374</v>
      </c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1"/>
      <c r="BR170" s="11"/>
      <c r="BS170" s="11"/>
    </row>
    <row r="171" spans="1:71" ht="16.5" customHeight="1" x14ac:dyDescent="0.25">
      <c r="A171" s="208" t="s">
        <v>1375</v>
      </c>
      <c r="B171" s="208">
        <v>5123729</v>
      </c>
      <c r="C171" s="208">
        <v>6332595</v>
      </c>
      <c r="D171" s="208">
        <v>4532530</v>
      </c>
      <c r="E171" s="208">
        <v>420182</v>
      </c>
      <c r="F171" s="208">
        <v>4567274</v>
      </c>
      <c r="G171" s="208">
        <v>4197441</v>
      </c>
      <c r="H171" s="208">
        <v>4184381</v>
      </c>
      <c r="I171" s="208">
        <v>4106269.62</v>
      </c>
      <c r="J171" s="208">
        <v>4972195</v>
      </c>
      <c r="K171" s="208">
        <v>4878552</v>
      </c>
      <c r="L171" s="208">
        <v>4892029</v>
      </c>
      <c r="M171" s="208">
        <v>5804668.5499999998</v>
      </c>
      <c r="N171" s="208">
        <v>6268907</v>
      </c>
      <c r="O171" s="208">
        <v>6116277</v>
      </c>
      <c r="P171" s="208">
        <v>6171528</v>
      </c>
      <c r="Q171" s="208">
        <v>3660998.64</v>
      </c>
      <c r="R171" s="208">
        <v>8925931</v>
      </c>
      <c r="S171" s="208">
        <v>8713081</v>
      </c>
      <c r="T171" s="208">
        <v>8786611</v>
      </c>
      <c r="U171" s="208">
        <v>8457603.9600000009</v>
      </c>
      <c r="V171" s="208">
        <v>9922609</v>
      </c>
      <c r="W171" s="208">
        <v>9194589</v>
      </c>
      <c r="X171" s="208">
        <v>8340981</v>
      </c>
      <c r="Y171" s="208">
        <v>8815948.6199999992</v>
      </c>
      <c r="Z171" s="208">
        <v>9480549</v>
      </c>
      <c r="AA171" s="208">
        <v>8475304</v>
      </c>
      <c r="AB171" s="208">
        <v>8955432</v>
      </c>
      <c r="AC171" s="208">
        <v>9121880.5600000005</v>
      </c>
      <c r="AD171" s="208">
        <v>9896863</v>
      </c>
      <c r="AE171" s="208">
        <v>9848673</v>
      </c>
      <c r="AF171" s="208">
        <v>8615533</v>
      </c>
      <c r="AG171" s="208">
        <v>10791341.439999999</v>
      </c>
      <c r="AH171" s="208">
        <v>8072745</v>
      </c>
      <c r="AI171" s="208">
        <v>9596304</v>
      </c>
      <c r="AJ171" s="208">
        <v>6529416</v>
      </c>
      <c r="AK171" s="208">
        <v>6468073.4299999997</v>
      </c>
      <c r="AL171" s="208">
        <v>7692550</v>
      </c>
      <c r="AM171" s="208">
        <v>7215165</v>
      </c>
      <c r="AN171" s="208">
        <v>7468969</v>
      </c>
      <c r="AO171" s="208">
        <v>7700628.0999999996</v>
      </c>
      <c r="AP171" s="208">
        <v>8037299</v>
      </c>
      <c r="AQ171" s="208">
        <v>8005119</v>
      </c>
      <c r="AR171" s="208">
        <v>6800461</v>
      </c>
      <c r="AS171" s="208">
        <v>6839299.1399999997</v>
      </c>
      <c r="AT171" s="208">
        <v>7570026</v>
      </c>
      <c r="AU171" s="208">
        <v>7754154</v>
      </c>
      <c r="AV171" s="208">
        <v>8800454</v>
      </c>
      <c r="AW171" s="208">
        <v>7064937.6900000004</v>
      </c>
      <c r="AX171" s="208">
        <v>6756194</v>
      </c>
      <c r="AY171" s="208">
        <v>7001114</v>
      </c>
      <c r="AZ171" s="208">
        <v>6512671</v>
      </c>
      <c r="BA171" s="208">
        <v>7164381.3399999999</v>
      </c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1"/>
      <c r="BR171" s="11"/>
      <c r="BS171" s="11"/>
    </row>
    <row r="172" spans="1:71" ht="16.5" customHeight="1" x14ac:dyDescent="0.25">
      <c r="A172" s="208" t="s">
        <v>1376</v>
      </c>
      <c r="B172" s="208">
        <v>21497</v>
      </c>
      <c r="C172" s="208">
        <v>25204</v>
      </c>
      <c r="D172" s="208">
        <v>-6311</v>
      </c>
      <c r="E172" s="208">
        <v>15069</v>
      </c>
      <c r="F172" s="208">
        <v>943</v>
      </c>
      <c r="G172" s="208">
        <v>-1417</v>
      </c>
      <c r="H172" s="208">
        <v>9046</v>
      </c>
      <c r="I172" s="208">
        <v>-274845.13</v>
      </c>
      <c r="J172" s="208">
        <v>29534</v>
      </c>
      <c r="K172" s="208">
        <v>33830</v>
      </c>
      <c r="L172" s="208">
        <v>29252</v>
      </c>
      <c r="M172" s="208">
        <v>26967.31</v>
      </c>
      <c r="N172" s="208">
        <v>16789</v>
      </c>
      <c r="O172" s="208">
        <v>34889</v>
      </c>
      <c r="P172" s="208">
        <v>39508</v>
      </c>
      <c r="Q172" s="208">
        <v>35527.33</v>
      </c>
      <c r="R172" s="208">
        <v>34979</v>
      </c>
      <c r="S172" s="208">
        <v>28086</v>
      </c>
      <c r="T172" s="208">
        <v>23428</v>
      </c>
      <c r="U172" s="208">
        <v>-70640.58</v>
      </c>
      <c r="V172" s="208">
        <v>2908</v>
      </c>
      <c r="W172" s="208">
        <v>-9047</v>
      </c>
      <c r="X172" s="208">
        <v>-21655</v>
      </c>
      <c r="Y172" s="208">
        <v>-16331.71</v>
      </c>
      <c r="Z172" s="208">
        <v>-6988</v>
      </c>
      <c r="AA172" s="208">
        <v>-5343</v>
      </c>
      <c r="AB172" s="208">
        <v>-6742</v>
      </c>
      <c r="AC172" s="208">
        <v>-10919.24</v>
      </c>
      <c r="AD172" s="208">
        <v>-182</v>
      </c>
      <c r="AE172" s="208">
        <v>-3114</v>
      </c>
      <c r="AF172" s="208">
        <v>-1424</v>
      </c>
      <c r="AG172" s="208">
        <v>7161.47</v>
      </c>
      <c r="AH172" s="208">
        <v>-213</v>
      </c>
      <c r="AI172" s="208">
        <v>-121</v>
      </c>
      <c r="AJ172" s="208">
        <v>17399</v>
      </c>
      <c r="AK172" s="208">
        <v>6040.9</v>
      </c>
      <c r="AL172" s="208">
        <v>-174</v>
      </c>
      <c r="AM172" s="208">
        <v>-224</v>
      </c>
      <c r="AN172" s="208">
        <v>-372</v>
      </c>
      <c r="AO172" s="208">
        <v>1381.29</v>
      </c>
      <c r="AP172" s="208">
        <v>10832</v>
      </c>
      <c r="AQ172" s="208">
        <v>18905</v>
      </c>
      <c r="AR172" s="208">
        <v>916</v>
      </c>
      <c r="AS172" s="208">
        <v>1273.83</v>
      </c>
      <c r="AT172" s="208">
        <v>995</v>
      </c>
      <c r="AU172" s="208">
        <v>297</v>
      </c>
      <c r="AV172" s="208">
        <v>827</v>
      </c>
      <c r="AW172" s="208">
        <v>828.83</v>
      </c>
      <c r="AX172" s="208">
        <v>768</v>
      </c>
      <c r="AY172" s="208">
        <v>-568</v>
      </c>
      <c r="AZ172" s="208">
        <v>2077</v>
      </c>
      <c r="BA172" s="208">
        <v>618.28</v>
      </c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1"/>
      <c r="BR172" s="11"/>
      <c r="BS172" s="11"/>
    </row>
    <row r="173" spans="1:71" ht="16.5" customHeight="1" x14ac:dyDescent="0.25">
      <c r="A173" s="208" t="s">
        <v>1377</v>
      </c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08"/>
      <c r="AQ173" s="208"/>
      <c r="AR173" s="208"/>
      <c r="AS173" s="208"/>
      <c r="AT173" s="208"/>
      <c r="AU173" s="208"/>
      <c r="AV173" s="208"/>
      <c r="AW173" s="208"/>
      <c r="AX173" s="208"/>
      <c r="AY173" s="208"/>
      <c r="AZ173" s="208"/>
      <c r="BA173" s="208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1"/>
      <c r="BR173" s="11"/>
      <c r="BS173" s="11"/>
    </row>
    <row r="174" spans="1:71" ht="16.5" customHeight="1" x14ac:dyDescent="0.25">
      <c r="A174" s="208" t="s">
        <v>1378</v>
      </c>
      <c r="B174" s="208">
        <v>0</v>
      </c>
      <c r="C174" s="208">
        <v>0</v>
      </c>
      <c r="D174" s="208">
        <v>0</v>
      </c>
      <c r="E174" s="208">
        <v>0</v>
      </c>
      <c r="F174" s="208">
        <v>0</v>
      </c>
      <c r="G174" s="208">
        <v>0</v>
      </c>
      <c r="H174" s="208">
        <v>0</v>
      </c>
      <c r="I174" s="208">
        <v>0</v>
      </c>
      <c r="J174" s="208">
        <v>0</v>
      </c>
      <c r="K174" s="208">
        <v>0</v>
      </c>
      <c r="L174" s="208">
        <v>0</v>
      </c>
      <c r="M174" s="208">
        <v>0</v>
      </c>
      <c r="N174" s="208">
        <v>6268586</v>
      </c>
      <c r="O174" s="208">
        <v>6115804</v>
      </c>
      <c r="P174" s="208">
        <v>6171858</v>
      </c>
      <c r="Q174" s="208">
        <v>3662639.14</v>
      </c>
      <c r="R174" s="208">
        <v>8923552</v>
      </c>
      <c r="S174" s="208">
        <v>8714518</v>
      </c>
      <c r="T174" s="208">
        <v>8787107</v>
      </c>
      <c r="U174" s="208">
        <v>7875408.6799999997</v>
      </c>
      <c r="V174" s="208">
        <v>9922210</v>
      </c>
      <c r="W174" s="208">
        <v>9192230</v>
      </c>
      <c r="X174" s="208">
        <v>8340221</v>
      </c>
      <c r="Y174" s="208">
        <v>8822294.7799999993</v>
      </c>
      <c r="Z174" s="208">
        <v>9483726</v>
      </c>
      <c r="AA174" s="208">
        <v>8473365</v>
      </c>
      <c r="AB174" s="208">
        <v>8953772</v>
      </c>
      <c r="AC174" s="208">
        <v>9124709.0600000005</v>
      </c>
      <c r="AD174" s="208">
        <v>9899538</v>
      </c>
      <c r="AE174" s="208">
        <v>9846764</v>
      </c>
      <c r="AF174" s="208">
        <v>8608407</v>
      </c>
      <c r="AG174" s="208">
        <v>10282576.51</v>
      </c>
      <c r="AH174" s="208">
        <v>8072745</v>
      </c>
      <c r="AI174" s="208">
        <v>9596304</v>
      </c>
      <c r="AJ174" s="208">
        <v>6529416</v>
      </c>
      <c r="AK174" s="208">
        <v>6468073.4299999997</v>
      </c>
      <c r="AL174" s="208">
        <v>7692550</v>
      </c>
      <c r="AM174" s="208">
        <v>7215165</v>
      </c>
      <c r="AN174" s="208">
        <v>7468969</v>
      </c>
      <c r="AO174" s="208">
        <v>8517129.3699999992</v>
      </c>
      <c r="AP174" s="208">
        <v>8037299</v>
      </c>
      <c r="AQ174" s="208">
        <v>8005119</v>
      </c>
      <c r="AR174" s="208">
        <v>6800461</v>
      </c>
      <c r="AS174" s="208">
        <v>6839299.1399999997</v>
      </c>
      <c r="AT174" s="208">
        <v>7570026</v>
      </c>
      <c r="AU174" s="208">
        <v>7754154</v>
      </c>
      <c r="AV174" s="208">
        <v>8800454</v>
      </c>
      <c r="AW174" s="208">
        <v>7288678.4100000001</v>
      </c>
      <c r="AX174" s="208">
        <v>6601923</v>
      </c>
      <c r="AY174" s="208">
        <v>6919491</v>
      </c>
      <c r="AZ174" s="208">
        <v>6561864</v>
      </c>
      <c r="BA174" s="208">
        <v>7061068.4299999997</v>
      </c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1"/>
      <c r="BR174" s="11"/>
      <c r="BS174" s="11"/>
    </row>
    <row r="175" spans="1:71" ht="16.5" customHeight="1" x14ac:dyDescent="0.25">
      <c r="A175" s="208" t="s">
        <v>1379</v>
      </c>
      <c r="B175" s="208">
        <v>0</v>
      </c>
      <c r="C175" s="208">
        <v>0</v>
      </c>
      <c r="D175" s="208">
        <v>0</v>
      </c>
      <c r="E175" s="208">
        <v>0</v>
      </c>
      <c r="F175" s="208">
        <v>0</v>
      </c>
      <c r="G175" s="208">
        <v>0</v>
      </c>
      <c r="H175" s="208">
        <v>0</v>
      </c>
      <c r="I175" s="208">
        <v>0</v>
      </c>
      <c r="J175" s="208">
        <v>0</v>
      </c>
      <c r="K175" s="208">
        <v>0</v>
      </c>
      <c r="L175" s="208">
        <v>0</v>
      </c>
      <c r="M175" s="208">
        <v>0</v>
      </c>
      <c r="N175" s="208">
        <v>16784</v>
      </c>
      <c r="O175" s="208">
        <v>34882</v>
      </c>
      <c r="P175" s="208">
        <v>39513</v>
      </c>
      <c r="Q175" s="208">
        <v>35551.67</v>
      </c>
      <c r="R175" s="208">
        <v>34944</v>
      </c>
      <c r="S175" s="208">
        <v>28107</v>
      </c>
      <c r="T175" s="208">
        <v>23435</v>
      </c>
      <c r="U175" s="208">
        <v>-67526.509999999995</v>
      </c>
      <c r="V175" s="208">
        <v>2902</v>
      </c>
      <c r="W175" s="208">
        <v>-9082</v>
      </c>
      <c r="X175" s="208">
        <v>-21668</v>
      </c>
      <c r="Y175" s="208">
        <v>-16241.67</v>
      </c>
      <c r="Z175" s="208">
        <v>-6942</v>
      </c>
      <c r="AA175" s="208">
        <v>-5371</v>
      </c>
      <c r="AB175" s="208">
        <v>-6770</v>
      </c>
      <c r="AC175" s="208">
        <v>-10887.53</v>
      </c>
      <c r="AD175" s="208">
        <v>-135</v>
      </c>
      <c r="AE175" s="208">
        <v>-3142</v>
      </c>
      <c r="AF175" s="208">
        <v>-1518</v>
      </c>
      <c r="AG175" s="208">
        <v>7286.37</v>
      </c>
      <c r="AH175" s="208">
        <v>-213</v>
      </c>
      <c r="AI175" s="208">
        <v>-121</v>
      </c>
      <c r="AJ175" s="208">
        <v>17399</v>
      </c>
      <c r="AK175" s="208">
        <v>6040.9</v>
      </c>
      <c r="AL175" s="208">
        <v>-174</v>
      </c>
      <c r="AM175" s="208">
        <v>-224</v>
      </c>
      <c r="AN175" s="208">
        <v>-372</v>
      </c>
      <c r="AO175" s="208">
        <v>1396.93</v>
      </c>
      <c r="AP175" s="208">
        <v>10832</v>
      </c>
      <c r="AQ175" s="208">
        <v>18905</v>
      </c>
      <c r="AR175" s="208">
        <v>916</v>
      </c>
      <c r="AS175" s="208">
        <v>1273.83</v>
      </c>
      <c r="AT175" s="208">
        <v>995</v>
      </c>
      <c r="AU175" s="208">
        <v>297</v>
      </c>
      <c r="AV175" s="208">
        <v>827</v>
      </c>
      <c r="AW175" s="208">
        <v>953.26</v>
      </c>
      <c r="AX175" s="208">
        <v>768</v>
      </c>
      <c r="AY175" s="208">
        <v>-568</v>
      </c>
      <c r="AZ175" s="208">
        <v>2077</v>
      </c>
      <c r="BA175" s="208">
        <v>595.33000000000004</v>
      </c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1"/>
      <c r="BR175" s="11"/>
      <c r="BS175" s="11"/>
    </row>
    <row r="176" spans="1:71" ht="16.5" customHeight="1" x14ac:dyDescent="0.25">
      <c r="A176" s="208" t="s">
        <v>1380</v>
      </c>
      <c r="B176" s="208">
        <v>1.73</v>
      </c>
      <c r="C176" s="208">
        <v>2.14</v>
      </c>
      <c r="D176" s="208">
        <v>1.53</v>
      </c>
      <c r="E176" s="208">
        <v>0.14000000000000001</v>
      </c>
      <c r="F176" s="208">
        <v>1.54</v>
      </c>
      <c r="G176" s="208">
        <v>1.42</v>
      </c>
      <c r="H176" s="208">
        <v>1.41</v>
      </c>
      <c r="I176" s="208">
        <v>1.39</v>
      </c>
      <c r="J176" s="208">
        <v>1.68</v>
      </c>
      <c r="K176" s="208">
        <v>1.64</v>
      </c>
      <c r="L176" s="208">
        <v>1.65</v>
      </c>
      <c r="M176" s="208">
        <v>1.96</v>
      </c>
      <c r="N176" s="208">
        <v>2.11</v>
      </c>
      <c r="O176" s="208">
        <v>2.06</v>
      </c>
      <c r="P176" s="208">
        <v>2.08</v>
      </c>
      <c r="Q176" s="208">
        <v>1.24</v>
      </c>
      <c r="R176" s="208">
        <v>3</v>
      </c>
      <c r="S176" s="208">
        <v>2.93</v>
      </c>
      <c r="T176" s="208">
        <v>2.96</v>
      </c>
      <c r="U176" s="208">
        <v>2.84</v>
      </c>
      <c r="V176" s="208">
        <v>3.34</v>
      </c>
      <c r="W176" s="208">
        <v>3.0895600000000001</v>
      </c>
      <c r="X176" s="208">
        <v>2.81</v>
      </c>
      <c r="Y176" s="208">
        <v>2.96</v>
      </c>
      <c r="Z176" s="208">
        <v>3.19</v>
      </c>
      <c r="AA176" s="208">
        <v>2.85</v>
      </c>
      <c r="AB176" s="208">
        <v>3.01</v>
      </c>
      <c r="AC176" s="208">
        <v>3.07</v>
      </c>
      <c r="AD176" s="208">
        <v>3.33</v>
      </c>
      <c r="AE176" s="208">
        <v>3.31</v>
      </c>
      <c r="AF176" s="208">
        <v>2.8978299999999999</v>
      </c>
      <c r="AG176" s="208">
        <v>3.63076</v>
      </c>
      <c r="AH176" s="208">
        <v>2.72</v>
      </c>
      <c r="AI176" s="208">
        <v>3.2277200000000001</v>
      </c>
      <c r="AJ176" s="208">
        <v>2.2000000000000002</v>
      </c>
      <c r="AK176" s="208">
        <v>2.17</v>
      </c>
      <c r="AL176" s="208">
        <v>2.59</v>
      </c>
      <c r="AM176" s="208">
        <v>2.4300000000000002</v>
      </c>
      <c r="AN176" s="208">
        <v>2.5099999999999998</v>
      </c>
      <c r="AO176" s="208">
        <v>2.59</v>
      </c>
      <c r="AP176" s="208">
        <v>2.7033399999999999</v>
      </c>
      <c r="AQ176" s="208">
        <v>2.69</v>
      </c>
      <c r="AR176" s="208">
        <v>2.29</v>
      </c>
      <c r="AS176" s="208">
        <v>2.3035899999999998</v>
      </c>
      <c r="AT176" s="208">
        <v>2.5499999999999998</v>
      </c>
      <c r="AU176" s="208">
        <v>2.61</v>
      </c>
      <c r="AV176" s="208">
        <v>2.96</v>
      </c>
      <c r="AW176" s="208">
        <v>2.38</v>
      </c>
      <c r="AX176" s="208">
        <v>2.27264</v>
      </c>
      <c r="AY176" s="208">
        <v>2.35</v>
      </c>
      <c r="AZ176" s="208">
        <v>2.19</v>
      </c>
      <c r="BA176" s="208">
        <v>2.41</v>
      </c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1"/>
      <c r="BR176" s="11"/>
      <c r="BS176" s="11"/>
    </row>
    <row r="177" spans="1:71" ht="16.5" customHeight="1" x14ac:dyDescent="0.25">
      <c r="A177" s="208" t="s">
        <v>1381</v>
      </c>
      <c r="B177" s="208">
        <v>1.73</v>
      </c>
      <c r="C177" s="208">
        <v>2.14</v>
      </c>
      <c r="D177" s="208">
        <v>1.53</v>
      </c>
      <c r="E177" s="208">
        <v>0.14000000000000001</v>
      </c>
      <c r="F177" s="208">
        <v>1.54</v>
      </c>
      <c r="G177" s="208">
        <v>1.42</v>
      </c>
      <c r="H177" s="208">
        <v>1.41</v>
      </c>
      <c r="I177" s="208">
        <v>1.39</v>
      </c>
      <c r="J177" s="208">
        <v>1.68</v>
      </c>
      <c r="K177" s="208">
        <v>1.64</v>
      </c>
      <c r="L177" s="208">
        <v>1.65</v>
      </c>
      <c r="M177" s="208">
        <v>1.96</v>
      </c>
      <c r="N177" s="208">
        <v>2.11</v>
      </c>
      <c r="O177" s="208">
        <v>2.06</v>
      </c>
      <c r="P177" s="208">
        <v>2.08</v>
      </c>
      <c r="Q177" s="208">
        <v>1.24</v>
      </c>
      <c r="R177" s="208">
        <v>3</v>
      </c>
      <c r="S177" s="208">
        <v>2.93</v>
      </c>
      <c r="T177" s="208">
        <v>2.96</v>
      </c>
      <c r="U177" s="208">
        <v>2.84</v>
      </c>
      <c r="V177" s="208">
        <v>3.34</v>
      </c>
      <c r="W177" s="208">
        <v>3.0895600000000001</v>
      </c>
      <c r="X177" s="208">
        <v>2.81</v>
      </c>
      <c r="Y177" s="208">
        <v>2.96</v>
      </c>
      <c r="Z177" s="208">
        <v>3.19</v>
      </c>
      <c r="AA177" s="208">
        <v>2.85</v>
      </c>
      <c r="AB177" s="208">
        <v>3.01</v>
      </c>
      <c r="AC177" s="208">
        <v>3.07</v>
      </c>
      <c r="AD177" s="208">
        <v>3.33</v>
      </c>
      <c r="AE177" s="208">
        <v>3.31</v>
      </c>
      <c r="AF177" s="208">
        <v>3.1797466666666665</v>
      </c>
      <c r="AG177" s="208">
        <v>3.63076</v>
      </c>
      <c r="AH177" s="208">
        <v>2.72</v>
      </c>
      <c r="AI177" s="208">
        <v>3.2277200000000001</v>
      </c>
      <c r="AJ177" s="208">
        <v>2.2000000000000002</v>
      </c>
      <c r="AK177" s="208">
        <v>2.17</v>
      </c>
      <c r="AL177" s="208">
        <v>2.59</v>
      </c>
      <c r="AM177" s="208">
        <v>2.4300000000000002</v>
      </c>
      <c r="AN177" s="208">
        <v>2.5099999999999998</v>
      </c>
      <c r="AO177" s="208">
        <v>2.59</v>
      </c>
      <c r="AP177" s="208">
        <v>2.7033399999999999</v>
      </c>
      <c r="AQ177" s="208">
        <v>2.69</v>
      </c>
      <c r="AR177" s="208">
        <v>2.29</v>
      </c>
      <c r="AS177" s="208">
        <v>2.3035899999999998</v>
      </c>
      <c r="AT177" s="208">
        <v>2.5499999999999998</v>
      </c>
      <c r="AU177" s="208">
        <v>2.61</v>
      </c>
      <c r="AV177" s="208">
        <v>2.96</v>
      </c>
      <c r="AW177" s="208">
        <v>2.38</v>
      </c>
      <c r="AX177" s="208">
        <v>2.27264</v>
      </c>
      <c r="AY177" s="208">
        <v>2.35</v>
      </c>
      <c r="AZ177" s="208">
        <v>2.19</v>
      </c>
      <c r="BA177" s="208">
        <v>2.41</v>
      </c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1"/>
      <c r="BR177" s="11"/>
      <c r="BS177" s="11"/>
    </row>
    <row r="178" spans="1:71" ht="16.5" customHeight="1" x14ac:dyDescent="0.25">
      <c r="A178" s="11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1"/>
      <c r="Q178" s="11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1"/>
      <c r="BR178" s="11"/>
      <c r="BS178" s="11"/>
    </row>
    <row r="179" spans="1:71" ht="16.5" customHeight="1" x14ac:dyDescent="0.25">
      <c r="A179" s="11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1"/>
      <c r="Q179" s="11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1"/>
      <c r="BR179" s="11"/>
      <c r="BS179" s="11"/>
    </row>
    <row r="180" spans="1:71" ht="16.5" customHeight="1" x14ac:dyDescent="0.25">
      <c r="A180" s="11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1"/>
      <c r="Q180" s="11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1"/>
      <c r="BR180" s="11"/>
      <c r="BS180" s="11"/>
    </row>
    <row r="181" spans="1:71" ht="16.5" customHeight="1" x14ac:dyDescent="0.25">
      <c r="A181" s="11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1"/>
      <c r="Q181" s="11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1"/>
      <c r="BR181" s="11"/>
      <c r="BS181" s="11"/>
    </row>
    <row r="182" spans="1:71" ht="16.5" customHeight="1" x14ac:dyDescent="0.25">
      <c r="A182" s="11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1"/>
      <c r="Q182" s="11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1"/>
      <c r="BR182" s="11"/>
      <c r="BS182" s="11"/>
    </row>
    <row r="183" spans="1:71" ht="16.5" customHeight="1" x14ac:dyDescent="0.25">
      <c r="A183" s="11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1"/>
      <c r="Q183" s="11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1"/>
      <c r="BR183" s="11"/>
      <c r="BS183" s="11"/>
    </row>
    <row r="184" spans="1:71" ht="16.5" customHeight="1" x14ac:dyDescent="0.25">
      <c r="A184" s="11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1"/>
      <c r="Q184" s="11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1"/>
      <c r="BR184" s="11"/>
      <c r="BS184" s="11"/>
    </row>
    <row r="185" spans="1:71" ht="16.5" customHeight="1" x14ac:dyDescent="0.25">
      <c r="A185" s="11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1"/>
      <c r="Q185" s="11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1"/>
      <c r="BR185" s="11"/>
      <c r="BS185" s="11"/>
    </row>
    <row r="186" spans="1:71" ht="16.5" customHeight="1" x14ac:dyDescent="0.25">
      <c r="A186" s="11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1"/>
      <c r="Q186" s="11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1"/>
      <c r="BR186" s="11"/>
      <c r="BS186" s="11"/>
    </row>
    <row r="187" spans="1:71" ht="16.5" customHeight="1" x14ac:dyDescent="0.25">
      <c r="A187" s="11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1"/>
      <c r="Q187" s="11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1"/>
      <c r="BR187" s="11"/>
      <c r="BS187" s="11"/>
    </row>
    <row r="188" spans="1:71" ht="16.5" customHeight="1" x14ac:dyDescent="0.25">
      <c r="A188" s="1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1"/>
      <c r="Q188" s="11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1"/>
      <c r="BR188" s="11"/>
      <c r="BS188" s="11"/>
    </row>
    <row r="189" spans="1:71" ht="16.5" customHeight="1" x14ac:dyDescent="0.25">
      <c r="A189" s="11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1"/>
      <c r="Q189" s="11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1"/>
      <c r="BR189" s="11"/>
      <c r="BS189" s="11"/>
    </row>
    <row r="190" spans="1:71" ht="16.5" customHeight="1" x14ac:dyDescent="0.25">
      <c r="A190" s="11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1"/>
      <c r="Q190" s="11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1"/>
      <c r="BR190" s="11"/>
      <c r="BS190" s="11"/>
    </row>
    <row r="191" spans="1:71" ht="16.5" customHeight="1" x14ac:dyDescent="0.25">
      <c r="A191" s="11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1"/>
      <c r="Q191" s="11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1"/>
      <c r="BR191" s="11"/>
      <c r="BS191" s="11"/>
    </row>
    <row r="192" spans="1:71" ht="16.5" customHeight="1" x14ac:dyDescent="0.25">
      <c r="A192" s="11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1"/>
      <c r="Q192" s="11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1"/>
      <c r="BR192" s="11"/>
      <c r="BS192" s="11"/>
    </row>
    <row r="193" spans="1:71" ht="16.5" customHeight="1" x14ac:dyDescent="0.25">
      <c r="A193" s="11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1"/>
      <c r="Q193" s="11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1"/>
      <c r="BR193" s="11"/>
      <c r="BS193" s="11"/>
    </row>
    <row r="194" spans="1:71" ht="16.5" customHeight="1" x14ac:dyDescent="0.25">
      <c r="A194" s="1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1"/>
      <c r="Q194" s="11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1"/>
      <c r="BR194" s="11"/>
      <c r="BS194" s="11"/>
    </row>
    <row r="195" spans="1:71" ht="16.5" customHeight="1" x14ac:dyDescent="0.25">
      <c r="A195" s="1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1"/>
      <c r="Q195" s="11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1"/>
      <c r="BR195" s="11"/>
      <c r="BS195" s="11"/>
    </row>
    <row r="196" spans="1:71" ht="16.5" customHeight="1" x14ac:dyDescent="0.25">
      <c r="A196" s="1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1"/>
      <c r="Q196" s="11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1"/>
      <c r="BR196" s="11"/>
      <c r="BS196" s="11"/>
    </row>
    <row r="197" spans="1:71" ht="16.5" customHeight="1" x14ac:dyDescent="0.25">
      <c r="A197" s="1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1"/>
      <c r="Q197" s="11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1"/>
      <c r="BR197" s="11"/>
      <c r="BS197" s="11"/>
    </row>
    <row r="198" spans="1:71" ht="16.5" customHeight="1" x14ac:dyDescent="0.25">
      <c r="A198" s="1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1"/>
      <c r="Q198" s="11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1"/>
      <c r="BR198" s="11"/>
      <c r="BS198" s="11"/>
    </row>
    <row r="199" spans="1:71" ht="16.5" customHeight="1" x14ac:dyDescent="0.25">
      <c r="A199" s="1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1"/>
      <c r="Q199" s="11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1"/>
      <c r="BR199" s="11"/>
      <c r="BS199" s="11"/>
    </row>
    <row r="200" spans="1:71" ht="16.5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</row>
    <row r="201" spans="1:71" ht="16.5" customHeight="1" x14ac:dyDescent="0.25">
      <c r="A201" s="1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1"/>
      <c r="BR201" s="11"/>
      <c r="BS201" s="11"/>
    </row>
    <row r="202" spans="1:71" ht="16.5" customHeight="1" x14ac:dyDescent="0.25">
      <c r="A202" s="154" t="s">
        <v>1163</v>
      </c>
      <c r="B202" s="16">
        <f t="shared" ref="B202:BP202" si="3">B150+B152</f>
        <v>-134094</v>
      </c>
      <c r="C202" s="16">
        <f t="shared" si="3"/>
        <v>41616</v>
      </c>
      <c r="D202" s="16">
        <f t="shared" si="3"/>
        <v>-22765</v>
      </c>
      <c r="E202" s="16">
        <f t="shared" si="3"/>
        <v>40293</v>
      </c>
      <c r="F202" s="16">
        <f t="shared" si="3"/>
        <v>20837</v>
      </c>
      <c r="G202" s="16">
        <f t="shared" si="3"/>
        <v>41018</v>
      </c>
      <c r="H202" s="16">
        <f t="shared" si="3"/>
        <v>10190</v>
      </c>
      <c r="I202" s="16">
        <f t="shared" si="3"/>
        <v>805.22</v>
      </c>
      <c r="J202" s="16">
        <f t="shared" si="3"/>
        <v>-65939</v>
      </c>
      <c r="K202" s="16">
        <f t="shared" si="3"/>
        <v>-9929</v>
      </c>
      <c r="L202" s="16">
        <f t="shared" si="3"/>
        <v>33416</v>
      </c>
      <c r="M202" s="16">
        <f t="shared" si="3"/>
        <v>39649.51</v>
      </c>
      <c r="N202" s="16">
        <f t="shared" si="3"/>
        <v>17726</v>
      </c>
      <c r="O202" s="16">
        <f t="shared" si="3"/>
        <v>10527</v>
      </c>
      <c r="P202" s="16">
        <f t="shared" si="3"/>
        <v>15493</v>
      </c>
      <c r="Q202" s="16">
        <f t="shared" si="3"/>
        <v>3035.46</v>
      </c>
      <c r="R202" s="16">
        <f t="shared" si="3"/>
        <v>14294</v>
      </c>
      <c r="S202" s="16">
        <f t="shared" si="3"/>
        <v>-11856</v>
      </c>
      <c r="T202" s="16">
        <f t="shared" si="3"/>
        <v>0</v>
      </c>
      <c r="U202" s="16">
        <f t="shared" si="3"/>
        <v>25576.87</v>
      </c>
      <c r="V202" s="16">
        <f t="shared" si="3"/>
        <v>171237</v>
      </c>
      <c r="W202" s="16">
        <f t="shared" si="3"/>
        <v>-154568</v>
      </c>
      <c r="X202" s="16">
        <f t="shared" si="3"/>
        <v>-34741</v>
      </c>
      <c r="Y202" s="16">
        <f t="shared" si="3"/>
        <v>-214929.95</v>
      </c>
      <c r="Z202" s="16">
        <f t="shared" si="3"/>
        <v>72451</v>
      </c>
      <c r="AA202" s="16">
        <f t="shared" si="3"/>
        <v>21577</v>
      </c>
      <c r="AB202" s="16">
        <f t="shared" si="3"/>
        <v>120498</v>
      </c>
      <c r="AC202" s="16">
        <f t="shared" si="3"/>
        <v>-25591.66</v>
      </c>
      <c r="AD202" s="16">
        <f t="shared" si="3"/>
        <v>136586</v>
      </c>
      <c r="AE202" s="16">
        <f t="shared" si="3"/>
        <v>28066</v>
      </c>
      <c r="AF202" s="16">
        <f t="shared" si="3"/>
        <v>-132171</v>
      </c>
      <c r="AG202" s="16">
        <f t="shared" si="3"/>
        <v>196298.75</v>
      </c>
      <c r="AH202" s="16">
        <f t="shared" si="3"/>
        <v>25217</v>
      </c>
      <c r="AI202" s="16">
        <f t="shared" si="3"/>
        <v>178526</v>
      </c>
      <c r="AJ202" s="16">
        <f t="shared" si="3"/>
        <v>67395</v>
      </c>
      <c r="AK202" s="16">
        <f t="shared" si="3"/>
        <v>6023.09</v>
      </c>
      <c r="AL202" s="16">
        <f t="shared" si="3"/>
        <v>150284</v>
      </c>
      <c r="AM202" s="16">
        <f t="shared" si="3"/>
        <v>11957</v>
      </c>
      <c r="AN202" s="16">
        <f t="shared" si="3"/>
        <v>41225</v>
      </c>
      <c r="AO202" s="16">
        <f t="shared" si="3"/>
        <v>21451.35</v>
      </c>
      <c r="AP202" s="16">
        <f t="shared" si="3"/>
        <v>-129117</v>
      </c>
      <c r="AQ202" s="16">
        <f t="shared" si="3"/>
        <v>106243</v>
      </c>
      <c r="AR202" s="16">
        <f t="shared" si="3"/>
        <v>12426</v>
      </c>
      <c r="AS202" s="16">
        <f t="shared" si="3"/>
        <v>129079.11</v>
      </c>
      <c r="AT202" s="16">
        <f t="shared" si="3"/>
        <v>84063</v>
      </c>
      <c r="AU202" s="16">
        <f t="shared" si="3"/>
        <v>252057</v>
      </c>
      <c r="AV202" s="16">
        <f t="shared" si="3"/>
        <v>-43537</v>
      </c>
      <c r="AW202" s="16">
        <f t="shared" si="3"/>
        <v>15827.19</v>
      </c>
      <c r="AX202" s="16">
        <f t="shared" si="3"/>
        <v>57282</v>
      </c>
      <c r="AY202" s="16">
        <f t="shared" si="3"/>
        <v>-43</v>
      </c>
      <c r="AZ202" s="16">
        <f t="shared" si="3"/>
        <v>-360763</v>
      </c>
      <c r="BA202" s="16">
        <f t="shared" si="3"/>
        <v>719445.64</v>
      </c>
      <c r="BB202" s="16">
        <f t="shared" si="3"/>
        <v>0</v>
      </c>
      <c r="BC202" s="16">
        <f t="shared" si="3"/>
        <v>0</v>
      </c>
      <c r="BD202" s="16">
        <f t="shared" si="3"/>
        <v>0</v>
      </c>
      <c r="BE202" s="16">
        <f t="shared" si="3"/>
        <v>0</v>
      </c>
      <c r="BF202" s="16">
        <f t="shared" si="3"/>
        <v>0</v>
      </c>
      <c r="BG202" s="16">
        <f t="shared" si="3"/>
        <v>0</v>
      </c>
      <c r="BH202" s="16">
        <f t="shared" si="3"/>
        <v>0</v>
      </c>
      <c r="BI202" s="16">
        <f t="shared" si="3"/>
        <v>0</v>
      </c>
      <c r="BJ202" s="16">
        <f t="shared" si="3"/>
        <v>0</v>
      </c>
      <c r="BK202" s="16">
        <f t="shared" si="3"/>
        <v>0</v>
      </c>
      <c r="BL202" s="16">
        <f t="shared" si="3"/>
        <v>0</v>
      </c>
      <c r="BM202" s="16">
        <f t="shared" si="3"/>
        <v>0</v>
      </c>
      <c r="BN202" s="16">
        <f t="shared" si="3"/>
        <v>0</v>
      </c>
      <c r="BO202" s="16">
        <f t="shared" si="3"/>
        <v>0</v>
      </c>
      <c r="BP202" s="16">
        <f t="shared" si="3"/>
        <v>0</v>
      </c>
      <c r="BQ202" s="11"/>
      <c r="BR202" s="11"/>
      <c r="BS202" s="11"/>
    </row>
    <row r="203" spans="1:71" ht="16.5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6"/>
      <c r="BR203" s="16"/>
      <c r="BS203" s="16"/>
    </row>
    <row r="204" spans="1:71" ht="16.5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</row>
    <row r="205" spans="1:71" ht="16.5" customHeight="1" x14ac:dyDescent="0.25">
      <c r="A205" s="14" t="s">
        <v>890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</row>
    <row r="206" spans="1:71" ht="16.5" customHeight="1" x14ac:dyDescent="0.25">
      <c r="A206" s="208" t="s">
        <v>739</v>
      </c>
      <c r="B206" s="208" t="s">
        <v>740</v>
      </c>
      <c r="C206" s="208" t="s">
        <v>741</v>
      </c>
      <c r="D206" s="208" t="s">
        <v>742</v>
      </c>
      <c r="E206" s="208" t="s">
        <v>743</v>
      </c>
      <c r="F206" s="208" t="s">
        <v>744</v>
      </c>
      <c r="G206" s="208" t="s">
        <v>745</v>
      </c>
      <c r="H206" s="208" t="s">
        <v>746</v>
      </c>
      <c r="I206" s="208" t="s">
        <v>747</v>
      </c>
      <c r="J206" s="208" t="s">
        <v>748</v>
      </c>
      <c r="K206" s="208" t="s">
        <v>749</v>
      </c>
      <c r="L206" s="208" t="s">
        <v>750</v>
      </c>
      <c r="M206" s="208" t="s">
        <v>751</v>
      </c>
      <c r="N206" s="208" t="s">
        <v>752</v>
      </c>
      <c r="O206" s="208" t="s">
        <v>753</v>
      </c>
      <c r="P206" s="208" t="s">
        <v>754</v>
      </c>
      <c r="Q206" s="208" t="s">
        <v>755</v>
      </c>
      <c r="R206" s="208" t="s">
        <v>756</v>
      </c>
      <c r="S206" s="208" t="s">
        <v>757</v>
      </c>
      <c r="T206" s="208" t="s">
        <v>758</v>
      </c>
      <c r="U206" s="208" t="s">
        <v>759</v>
      </c>
      <c r="V206" s="208" t="s">
        <v>760</v>
      </c>
      <c r="W206" s="208" t="s">
        <v>761</v>
      </c>
      <c r="X206" s="208" t="s">
        <v>762</v>
      </c>
      <c r="Y206" s="208" t="s">
        <v>763</v>
      </c>
      <c r="Z206" s="208" t="s">
        <v>764</v>
      </c>
      <c r="AA206" s="208" t="s">
        <v>765</v>
      </c>
      <c r="AB206" s="208" t="s">
        <v>766</v>
      </c>
      <c r="AC206" s="208" t="s">
        <v>767</v>
      </c>
      <c r="AD206" s="208" t="s">
        <v>768</v>
      </c>
      <c r="AE206" s="208" t="s">
        <v>769</v>
      </c>
      <c r="AF206" s="208" t="s">
        <v>770</v>
      </c>
      <c r="AG206" s="208" t="s">
        <v>771</v>
      </c>
      <c r="AH206" s="208" t="s">
        <v>772</v>
      </c>
      <c r="AI206" s="208" t="s">
        <v>773</v>
      </c>
      <c r="AJ206" s="208" t="s">
        <v>774</v>
      </c>
      <c r="AK206" s="208" t="s">
        <v>775</v>
      </c>
      <c r="AL206" s="208" t="s">
        <v>776</v>
      </c>
      <c r="AM206" s="208" t="s">
        <v>777</v>
      </c>
      <c r="AN206" s="208" t="s">
        <v>778</v>
      </c>
      <c r="AO206" s="208" t="s">
        <v>779</v>
      </c>
      <c r="AP206" s="208" t="s">
        <v>780</v>
      </c>
      <c r="AQ206" s="208" t="s">
        <v>781</v>
      </c>
      <c r="AR206" s="208" t="s">
        <v>782</v>
      </c>
      <c r="AS206" s="208" t="s">
        <v>783</v>
      </c>
      <c r="AT206" s="208" t="s">
        <v>784</v>
      </c>
      <c r="AU206" s="208" t="s">
        <v>785</v>
      </c>
      <c r="AV206" s="208" t="s">
        <v>786</v>
      </c>
      <c r="AW206" s="208" t="s">
        <v>787</v>
      </c>
      <c r="AX206" s="208" t="s">
        <v>788</v>
      </c>
      <c r="AY206" s="208" t="s">
        <v>789</v>
      </c>
      <c r="AZ206" s="208" t="s">
        <v>1241</v>
      </c>
      <c r="BA206" s="208" t="s">
        <v>1242</v>
      </c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</row>
    <row r="207" spans="1:71" ht="16.5" customHeight="1" x14ac:dyDescent="0.25">
      <c r="A207" s="208" t="s">
        <v>1382</v>
      </c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208"/>
      <c r="AR207" s="208"/>
      <c r="AS207" s="208"/>
      <c r="AT207" s="208"/>
      <c r="AU207" s="208"/>
      <c r="AV207" s="208"/>
      <c r="AW207" s="208"/>
      <c r="AX207" s="208"/>
      <c r="AY207" s="208"/>
      <c r="AZ207" s="208"/>
      <c r="BA207" s="208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</row>
    <row r="208" spans="1:71" ht="16.5" customHeight="1" x14ac:dyDescent="0.25">
      <c r="A208" s="208" t="s">
        <v>1383</v>
      </c>
      <c r="B208" s="208">
        <v>5123729</v>
      </c>
      <c r="C208" s="208">
        <v>11456324</v>
      </c>
      <c r="D208" s="208">
        <v>15988854</v>
      </c>
      <c r="E208" s="208">
        <v>16409036</v>
      </c>
      <c r="F208" s="208">
        <v>4568217</v>
      </c>
      <c r="G208" s="208">
        <v>8764241</v>
      </c>
      <c r="H208" s="208">
        <v>0</v>
      </c>
      <c r="I208" s="208">
        <v>0</v>
      </c>
      <c r="J208" s="208">
        <v>5001729</v>
      </c>
      <c r="K208" s="208">
        <v>9914111</v>
      </c>
      <c r="L208" s="208">
        <v>14835392</v>
      </c>
      <c r="M208" s="208">
        <v>20667027.859999999</v>
      </c>
      <c r="N208" s="208">
        <v>6285696</v>
      </c>
      <c r="O208" s="208">
        <v>12436862</v>
      </c>
      <c r="P208" s="208">
        <v>18647898</v>
      </c>
      <c r="Q208" s="208">
        <v>22344423.960000001</v>
      </c>
      <c r="R208" s="208">
        <v>8960910</v>
      </c>
      <c r="S208" s="208">
        <v>17702077</v>
      </c>
      <c r="T208" s="208">
        <v>26512115</v>
      </c>
      <c r="U208" s="208">
        <v>34899078.380000003</v>
      </c>
      <c r="V208" s="208">
        <v>9925517</v>
      </c>
      <c r="W208" s="208">
        <v>19111060</v>
      </c>
      <c r="X208" s="208">
        <v>27430386</v>
      </c>
      <c r="Y208" s="208">
        <v>36230002.920000002</v>
      </c>
      <c r="Z208" s="208">
        <v>9473561</v>
      </c>
      <c r="AA208" s="208">
        <v>17943522</v>
      </c>
      <c r="AB208" s="208">
        <v>26892212</v>
      </c>
      <c r="AC208" s="208">
        <v>36003173.32</v>
      </c>
      <c r="AD208" s="208">
        <v>9896681</v>
      </c>
      <c r="AE208" s="208">
        <v>19742240</v>
      </c>
      <c r="AF208" s="208">
        <v>28356349</v>
      </c>
      <c r="AG208" s="208">
        <v>39154851.899999999</v>
      </c>
      <c r="AH208" s="208">
        <v>8072532</v>
      </c>
      <c r="AI208" s="208">
        <v>17668715</v>
      </c>
      <c r="AJ208" s="208">
        <v>24215530</v>
      </c>
      <c r="AK208" s="208">
        <v>30689644.32</v>
      </c>
      <c r="AL208" s="208">
        <v>7692376</v>
      </c>
      <c r="AM208" s="208">
        <v>14907317</v>
      </c>
      <c r="AN208" s="208">
        <v>22375914</v>
      </c>
      <c r="AO208" s="208">
        <v>30077923.390000001</v>
      </c>
      <c r="AP208" s="208">
        <v>8048131</v>
      </c>
      <c r="AQ208" s="208">
        <v>16072155</v>
      </c>
      <c r="AR208" s="208">
        <v>22873532</v>
      </c>
      <c r="AS208" s="208">
        <v>29714104.960000001</v>
      </c>
      <c r="AT208" s="208">
        <v>7571021</v>
      </c>
      <c r="AU208" s="208">
        <v>15325472</v>
      </c>
      <c r="AV208" s="208">
        <v>24126753</v>
      </c>
      <c r="AW208" s="208">
        <v>31192519.510000002</v>
      </c>
      <c r="AX208" s="208">
        <v>6756962</v>
      </c>
      <c r="AY208" s="208">
        <v>13757508</v>
      </c>
      <c r="AZ208" s="208">
        <v>20272255</v>
      </c>
      <c r="BA208" s="208">
        <v>27437254.620000001</v>
      </c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</row>
    <row r="209" spans="1:71" ht="16.5" customHeight="1" x14ac:dyDescent="0.25">
      <c r="A209" s="208" t="s">
        <v>1384</v>
      </c>
      <c r="B209" s="208">
        <v>0</v>
      </c>
      <c r="C209" s="208">
        <v>0</v>
      </c>
      <c r="D209" s="208">
        <v>0</v>
      </c>
      <c r="E209" s="208">
        <v>0</v>
      </c>
      <c r="F209" s="208">
        <v>0</v>
      </c>
      <c r="G209" s="208">
        <v>0</v>
      </c>
      <c r="H209" s="208">
        <v>20005525</v>
      </c>
      <c r="I209" s="208">
        <v>26128930.710000001</v>
      </c>
      <c r="J209" s="208">
        <v>0</v>
      </c>
      <c r="K209" s="208">
        <v>0</v>
      </c>
      <c r="L209" s="208">
        <v>0</v>
      </c>
      <c r="M209" s="208">
        <v>0</v>
      </c>
      <c r="N209" s="208">
        <v>0</v>
      </c>
      <c r="O209" s="208">
        <v>0</v>
      </c>
      <c r="P209" s="208">
        <v>0</v>
      </c>
      <c r="Q209" s="208">
        <v>0</v>
      </c>
      <c r="R209" s="208">
        <v>0</v>
      </c>
      <c r="S209" s="208">
        <v>0</v>
      </c>
      <c r="T209" s="208">
        <v>0</v>
      </c>
      <c r="U209" s="208">
        <v>0</v>
      </c>
      <c r="V209" s="208">
        <v>0</v>
      </c>
      <c r="W209" s="208">
        <v>0</v>
      </c>
      <c r="X209" s="208">
        <v>0</v>
      </c>
      <c r="Y209" s="208">
        <v>0</v>
      </c>
      <c r="Z209" s="208">
        <v>0</v>
      </c>
      <c r="AA209" s="208">
        <v>0</v>
      </c>
      <c r="AB209" s="208">
        <v>0</v>
      </c>
      <c r="AC209" s="208">
        <v>0</v>
      </c>
      <c r="AD209" s="208">
        <v>0</v>
      </c>
      <c r="AE209" s="208">
        <v>0</v>
      </c>
      <c r="AF209" s="208">
        <v>0</v>
      </c>
      <c r="AG209" s="208">
        <v>0</v>
      </c>
      <c r="AH209" s="208">
        <v>0</v>
      </c>
      <c r="AI209" s="208">
        <v>0</v>
      </c>
      <c r="AJ209" s="208">
        <v>0</v>
      </c>
      <c r="AK209" s="208">
        <v>0</v>
      </c>
      <c r="AL209" s="208">
        <v>0</v>
      </c>
      <c r="AM209" s="208">
        <v>0</v>
      </c>
      <c r="AN209" s="208">
        <v>0</v>
      </c>
      <c r="AO209" s="208">
        <v>0</v>
      </c>
      <c r="AP209" s="208">
        <v>0</v>
      </c>
      <c r="AQ209" s="208">
        <v>0</v>
      </c>
      <c r="AR209" s="208">
        <v>0</v>
      </c>
      <c r="AS209" s="208">
        <v>0</v>
      </c>
      <c r="AT209" s="208">
        <v>0</v>
      </c>
      <c r="AU209" s="208">
        <v>0</v>
      </c>
      <c r="AV209" s="208">
        <v>0</v>
      </c>
      <c r="AW209" s="208">
        <v>0</v>
      </c>
      <c r="AX209" s="208">
        <v>0</v>
      </c>
      <c r="AY209" s="208">
        <v>0</v>
      </c>
      <c r="AZ209" s="208">
        <v>0</v>
      </c>
      <c r="BA209" s="208">
        <v>0</v>
      </c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</row>
    <row r="210" spans="1:71" ht="16.5" customHeight="1" x14ac:dyDescent="0.25">
      <c r="A210" s="208" t="s">
        <v>1385</v>
      </c>
      <c r="B210" s="208">
        <v>4636258</v>
      </c>
      <c r="C210" s="208">
        <v>9323358</v>
      </c>
      <c r="D210" s="208">
        <v>14117415</v>
      </c>
      <c r="E210" s="208">
        <v>18956028</v>
      </c>
      <c r="F210" s="208">
        <v>4859640</v>
      </c>
      <c r="G210" s="208">
        <v>9864020</v>
      </c>
      <c r="H210" s="208">
        <v>15008237</v>
      </c>
      <c r="I210" s="208">
        <v>20110719.039999999</v>
      </c>
      <c r="J210" s="208">
        <v>4930924</v>
      </c>
      <c r="K210" s="208">
        <v>9800943</v>
      </c>
      <c r="L210" s="208">
        <v>14612821</v>
      </c>
      <c r="M210" s="208">
        <v>19366881.32</v>
      </c>
      <c r="N210" s="208">
        <v>4520852</v>
      </c>
      <c r="O210" s="208">
        <v>8998315</v>
      </c>
      <c r="P210" s="208">
        <v>13421192</v>
      </c>
      <c r="Q210" s="208">
        <v>17675273.030000001</v>
      </c>
      <c r="R210" s="208">
        <v>4029135</v>
      </c>
      <c r="S210" s="208">
        <v>7890774</v>
      </c>
      <c r="T210" s="208">
        <v>11728109</v>
      </c>
      <c r="U210" s="208">
        <v>15629877.41</v>
      </c>
      <c r="V210" s="208">
        <v>3890950</v>
      </c>
      <c r="W210" s="208">
        <v>7932969</v>
      </c>
      <c r="X210" s="208">
        <v>12330374</v>
      </c>
      <c r="Y210" s="208">
        <v>16541144.310000001</v>
      </c>
      <c r="Z210" s="208">
        <v>4285895</v>
      </c>
      <c r="AA210" s="208">
        <v>8907935</v>
      </c>
      <c r="AB210" s="208">
        <v>13800526</v>
      </c>
      <c r="AC210" s="208">
        <v>18921752.09</v>
      </c>
      <c r="AD210" s="208">
        <v>5455517</v>
      </c>
      <c r="AE210" s="208">
        <v>10955741</v>
      </c>
      <c r="AF210" s="208">
        <v>16906820</v>
      </c>
      <c r="AG210" s="208">
        <v>20495178</v>
      </c>
      <c r="AH210" s="208">
        <v>4073423</v>
      </c>
      <c r="AI210" s="208">
        <v>8577375</v>
      </c>
      <c r="AJ210" s="208">
        <v>14839107</v>
      </c>
      <c r="AK210" s="208">
        <v>21667312.989999998</v>
      </c>
      <c r="AL210" s="208">
        <v>6916847</v>
      </c>
      <c r="AM210" s="208">
        <v>14248509</v>
      </c>
      <c r="AN210" s="208">
        <v>21986347</v>
      </c>
      <c r="AO210" s="208">
        <v>30150695.02</v>
      </c>
      <c r="AP210" s="208">
        <v>8079404</v>
      </c>
      <c r="AQ210" s="208">
        <v>16404278</v>
      </c>
      <c r="AR210" s="208">
        <v>24960280</v>
      </c>
      <c r="AS210" s="208">
        <v>33879090.920000002</v>
      </c>
      <c r="AT210" s="208">
        <v>8847112</v>
      </c>
      <c r="AU210" s="208">
        <v>17898856</v>
      </c>
      <c r="AV210" s="208">
        <v>27471238</v>
      </c>
      <c r="AW210" s="208">
        <v>37228819.710000001</v>
      </c>
      <c r="AX210" s="208">
        <v>13006390</v>
      </c>
      <c r="AY210" s="208">
        <v>25868567</v>
      </c>
      <c r="AZ210" s="208">
        <v>38816743</v>
      </c>
      <c r="BA210" s="208">
        <v>51841589.130000003</v>
      </c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</row>
    <row r="211" spans="1:71" ht="16.5" customHeight="1" x14ac:dyDescent="0.25">
      <c r="A211" s="208" t="s">
        <v>1386</v>
      </c>
      <c r="B211" s="208">
        <v>754580</v>
      </c>
      <c r="C211" s="208">
        <v>1506631</v>
      </c>
      <c r="D211" s="208">
        <v>2269491</v>
      </c>
      <c r="E211" s="208">
        <v>3028786</v>
      </c>
      <c r="F211" s="208">
        <v>764651</v>
      </c>
      <c r="G211" s="208">
        <v>1600231</v>
      </c>
      <c r="H211" s="208">
        <v>2442216</v>
      </c>
      <c r="I211" s="208">
        <v>3336673.58</v>
      </c>
      <c r="J211" s="208">
        <v>816011</v>
      </c>
      <c r="K211" s="208">
        <v>1588964</v>
      </c>
      <c r="L211" s="208">
        <v>2291729</v>
      </c>
      <c r="M211" s="208">
        <v>3000999.3</v>
      </c>
      <c r="N211" s="208">
        <v>717962</v>
      </c>
      <c r="O211" s="208">
        <v>1334733</v>
      </c>
      <c r="P211" s="208">
        <v>1932875</v>
      </c>
      <c r="Q211" s="208">
        <v>2510884.9900000002</v>
      </c>
      <c r="R211" s="208">
        <v>553854</v>
      </c>
      <c r="S211" s="208">
        <v>1099681</v>
      </c>
      <c r="T211" s="208">
        <v>1627591</v>
      </c>
      <c r="U211" s="208">
        <v>2183059.14</v>
      </c>
      <c r="V211" s="208">
        <v>571959</v>
      </c>
      <c r="W211" s="208">
        <v>1235289</v>
      </c>
      <c r="X211" s="208">
        <v>2009077</v>
      </c>
      <c r="Y211" s="208">
        <v>3037080.04</v>
      </c>
      <c r="Z211" s="208">
        <v>1214074</v>
      </c>
      <c r="AA211" s="208">
        <v>2646122</v>
      </c>
      <c r="AB211" s="208">
        <v>4296752</v>
      </c>
      <c r="AC211" s="208">
        <v>6224630.5899999999</v>
      </c>
      <c r="AD211" s="208">
        <v>2270010</v>
      </c>
      <c r="AE211" s="208">
        <v>4602913</v>
      </c>
      <c r="AF211" s="208">
        <v>7189211</v>
      </c>
      <c r="AG211" s="208">
        <v>10153064.050000001</v>
      </c>
      <c r="AH211" s="208">
        <v>3119121</v>
      </c>
      <c r="AI211" s="208">
        <v>6664805</v>
      </c>
      <c r="AJ211" s="208">
        <v>10787909</v>
      </c>
      <c r="AK211" s="208">
        <v>15464345.09</v>
      </c>
      <c r="AL211" s="208">
        <v>4791314</v>
      </c>
      <c r="AM211" s="208">
        <v>9962130</v>
      </c>
      <c r="AN211" s="208">
        <v>15514602</v>
      </c>
      <c r="AO211" s="208">
        <v>21487350.550000001</v>
      </c>
      <c r="AP211" s="208">
        <v>5918093</v>
      </c>
      <c r="AQ211" s="208">
        <v>12041631</v>
      </c>
      <c r="AR211" s="208">
        <v>18352328</v>
      </c>
      <c r="AS211" s="208">
        <v>24821823.859999999</v>
      </c>
      <c r="AT211" s="208">
        <v>6447775</v>
      </c>
      <c r="AU211" s="208">
        <v>13056549</v>
      </c>
      <c r="AV211" s="208">
        <v>20105697</v>
      </c>
      <c r="AW211" s="208">
        <v>27342646.640000001</v>
      </c>
      <c r="AX211" s="208">
        <v>7237396</v>
      </c>
      <c r="AY211" s="208">
        <v>14203567</v>
      </c>
      <c r="AZ211" s="208">
        <v>21145080</v>
      </c>
      <c r="BA211" s="208">
        <v>0</v>
      </c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</row>
    <row r="212" spans="1:71" ht="16.5" customHeight="1" x14ac:dyDescent="0.25">
      <c r="A212" s="208" t="s">
        <v>1387</v>
      </c>
      <c r="B212" s="208">
        <v>3881678</v>
      </c>
      <c r="C212" s="208">
        <v>7816727</v>
      </c>
      <c r="D212" s="208">
        <v>11847924</v>
      </c>
      <c r="E212" s="208">
        <v>15927242</v>
      </c>
      <c r="F212" s="208">
        <v>4094989</v>
      </c>
      <c r="G212" s="208">
        <v>8263789</v>
      </c>
      <c r="H212" s="208">
        <v>12566021</v>
      </c>
      <c r="I212" s="208">
        <v>16774045.460000001</v>
      </c>
      <c r="J212" s="208">
        <v>4114913</v>
      </c>
      <c r="K212" s="208">
        <v>8211979</v>
      </c>
      <c r="L212" s="208">
        <v>12321092</v>
      </c>
      <c r="M212" s="208">
        <v>16365882.02</v>
      </c>
      <c r="N212" s="208">
        <v>3802890</v>
      </c>
      <c r="O212" s="208">
        <v>7663582</v>
      </c>
      <c r="P212" s="208">
        <v>11488317</v>
      </c>
      <c r="Q212" s="208">
        <v>15164388.039999999</v>
      </c>
      <c r="R212" s="208">
        <v>3475281</v>
      </c>
      <c r="S212" s="208">
        <v>6791093</v>
      </c>
      <c r="T212" s="208">
        <v>10100518</v>
      </c>
      <c r="U212" s="208">
        <v>13446818.27</v>
      </c>
      <c r="V212" s="208">
        <v>3318991</v>
      </c>
      <c r="W212" s="208">
        <v>6697680</v>
      </c>
      <c r="X212" s="208">
        <v>10321297</v>
      </c>
      <c r="Y212" s="208">
        <v>13504064.27</v>
      </c>
      <c r="Z212" s="208">
        <v>3071821</v>
      </c>
      <c r="AA212" s="208">
        <v>6261813</v>
      </c>
      <c r="AB212" s="208">
        <v>9503774</v>
      </c>
      <c r="AC212" s="208">
        <v>12697121.5</v>
      </c>
      <c r="AD212" s="208">
        <v>3185507</v>
      </c>
      <c r="AE212" s="208">
        <v>6352828</v>
      </c>
      <c r="AF212" s="208">
        <v>9717609</v>
      </c>
      <c r="AG212" s="208">
        <v>10342113.949999999</v>
      </c>
      <c r="AH212" s="208">
        <v>954302</v>
      </c>
      <c r="AI212" s="208">
        <v>1912570</v>
      </c>
      <c r="AJ212" s="208">
        <v>4051198</v>
      </c>
      <c r="AK212" s="208">
        <v>6202967.9000000004</v>
      </c>
      <c r="AL212" s="208">
        <v>2125533</v>
      </c>
      <c r="AM212" s="208">
        <v>4286379</v>
      </c>
      <c r="AN212" s="208">
        <v>6471745</v>
      </c>
      <c r="AO212" s="208">
        <v>8663344.4800000004</v>
      </c>
      <c r="AP212" s="208">
        <v>2161311</v>
      </c>
      <c r="AQ212" s="208">
        <v>4362647</v>
      </c>
      <c r="AR212" s="208">
        <v>6607952</v>
      </c>
      <c r="AS212" s="208">
        <v>9057267.0600000005</v>
      </c>
      <c r="AT212" s="208">
        <v>2399337</v>
      </c>
      <c r="AU212" s="208">
        <v>4842307</v>
      </c>
      <c r="AV212" s="208">
        <v>7365541</v>
      </c>
      <c r="AW212" s="208">
        <v>9886173.0700000003</v>
      </c>
      <c r="AX212" s="208">
        <v>5768994</v>
      </c>
      <c r="AY212" s="208">
        <v>11665000</v>
      </c>
      <c r="AZ212" s="208">
        <v>17671663</v>
      </c>
      <c r="BA212" s="208">
        <v>0</v>
      </c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</row>
    <row r="213" spans="1:71" ht="16.5" customHeight="1" x14ac:dyDescent="0.25">
      <c r="A213" s="208" t="s">
        <v>1388</v>
      </c>
      <c r="B213" s="208">
        <v>0</v>
      </c>
      <c r="C213" s="208">
        <v>0</v>
      </c>
      <c r="D213" s="208">
        <v>0</v>
      </c>
      <c r="E213" s="208">
        <v>0</v>
      </c>
      <c r="F213" s="208">
        <v>0</v>
      </c>
      <c r="G213" s="208">
        <v>378518</v>
      </c>
      <c r="H213" s="208">
        <v>581928</v>
      </c>
      <c r="I213" s="208">
        <v>784031.33</v>
      </c>
      <c r="J213" s="208">
        <v>157672</v>
      </c>
      <c r="K213" s="208">
        <v>336815</v>
      </c>
      <c r="L213" s="208">
        <v>458343</v>
      </c>
      <c r="M213" s="208">
        <v>589118.38</v>
      </c>
      <c r="N213" s="208">
        <v>131759</v>
      </c>
      <c r="O213" s="208">
        <v>273708</v>
      </c>
      <c r="P213" s="208">
        <v>419120</v>
      </c>
      <c r="Q213" s="208">
        <v>611378.64</v>
      </c>
      <c r="R213" s="208">
        <v>128342</v>
      </c>
      <c r="S213" s="208">
        <v>260510</v>
      </c>
      <c r="T213" s="208">
        <v>385070</v>
      </c>
      <c r="U213" s="208">
        <v>542519.79</v>
      </c>
      <c r="V213" s="208">
        <v>192636</v>
      </c>
      <c r="W213" s="208">
        <v>381397</v>
      </c>
      <c r="X213" s="208">
        <v>577759</v>
      </c>
      <c r="Y213" s="208">
        <v>786761.01</v>
      </c>
      <c r="Z213" s="208">
        <v>256583</v>
      </c>
      <c r="AA213" s="208">
        <v>610829</v>
      </c>
      <c r="AB213" s="208">
        <v>900571</v>
      </c>
      <c r="AC213" s="208">
        <v>1240096.98</v>
      </c>
      <c r="AD213" s="208">
        <v>330996</v>
      </c>
      <c r="AE213" s="208">
        <v>690005</v>
      </c>
      <c r="AF213" s="208">
        <v>994558</v>
      </c>
      <c r="AG213" s="208">
        <v>1315294.4099999999</v>
      </c>
      <c r="AH213" s="208">
        <v>283623</v>
      </c>
      <c r="AI213" s="208">
        <v>603810</v>
      </c>
      <c r="AJ213" s="208">
        <v>953920</v>
      </c>
      <c r="AK213" s="208">
        <v>1537699.86</v>
      </c>
      <c r="AL213" s="208">
        <v>525307</v>
      </c>
      <c r="AM213" s="208">
        <v>1090500</v>
      </c>
      <c r="AN213" s="208">
        <v>1641258</v>
      </c>
      <c r="AO213" s="208">
        <v>2198933.2599999998</v>
      </c>
      <c r="AP213" s="208">
        <v>535771</v>
      </c>
      <c r="AQ213" s="208">
        <v>1095915</v>
      </c>
      <c r="AR213" s="208">
        <v>1637329</v>
      </c>
      <c r="AS213" s="208">
        <v>2174515.14</v>
      </c>
      <c r="AT213" s="208">
        <v>528247</v>
      </c>
      <c r="AU213" s="208">
        <v>1112521</v>
      </c>
      <c r="AV213" s="208">
        <v>1714655</v>
      </c>
      <c r="AW213" s="208">
        <v>2520818.7599999998</v>
      </c>
      <c r="AX213" s="208">
        <v>779419</v>
      </c>
      <c r="AY213" s="208">
        <v>1621602</v>
      </c>
      <c r="AZ213" s="208">
        <v>2270624</v>
      </c>
      <c r="BA213" s="208">
        <v>2875760.94</v>
      </c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</row>
    <row r="214" spans="1:71" ht="16.5" customHeight="1" x14ac:dyDescent="0.25">
      <c r="A214" s="208" t="s">
        <v>1389</v>
      </c>
      <c r="B214" s="208">
        <v>0</v>
      </c>
      <c r="C214" s="208">
        <v>0</v>
      </c>
      <c r="D214" s="208">
        <v>0</v>
      </c>
      <c r="E214" s="208">
        <v>0</v>
      </c>
      <c r="F214" s="208">
        <v>0</v>
      </c>
      <c r="G214" s="208">
        <v>0</v>
      </c>
      <c r="H214" s="208">
        <v>0</v>
      </c>
      <c r="I214" s="208">
        <v>0</v>
      </c>
      <c r="J214" s="208">
        <v>0</v>
      </c>
      <c r="K214" s="208">
        <v>0</v>
      </c>
      <c r="L214" s="208">
        <v>0</v>
      </c>
      <c r="M214" s="208">
        <v>0</v>
      </c>
      <c r="N214" s="208">
        <v>0</v>
      </c>
      <c r="O214" s="208">
        <v>0</v>
      </c>
      <c r="P214" s="208">
        <v>0</v>
      </c>
      <c r="Q214" s="208">
        <v>0</v>
      </c>
      <c r="R214" s="208">
        <v>0</v>
      </c>
      <c r="S214" s="208">
        <v>0</v>
      </c>
      <c r="T214" s="208">
        <v>0</v>
      </c>
      <c r="U214" s="208">
        <v>0</v>
      </c>
      <c r="V214" s="208">
        <v>0</v>
      </c>
      <c r="W214" s="208">
        <v>0</v>
      </c>
      <c r="X214" s="208">
        <v>0</v>
      </c>
      <c r="Y214" s="208">
        <v>0</v>
      </c>
      <c r="Z214" s="208">
        <v>0</v>
      </c>
      <c r="AA214" s="208">
        <v>0</v>
      </c>
      <c r="AB214" s="208">
        <v>2447</v>
      </c>
      <c r="AC214" s="208">
        <v>3625</v>
      </c>
      <c r="AD214" s="208">
        <v>0</v>
      </c>
      <c r="AE214" s="208">
        <v>0</v>
      </c>
      <c r="AF214" s="208">
        <v>2978</v>
      </c>
      <c r="AG214" s="208">
        <v>10875</v>
      </c>
      <c r="AH214" s="208">
        <v>-6983</v>
      </c>
      <c r="AI214" s="208">
        <v>-10411</v>
      </c>
      <c r="AJ214" s="208">
        <v>-11175</v>
      </c>
      <c r="AK214" s="208">
        <v>-23896.52</v>
      </c>
      <c r="AL214" s="208">
        <v>-3347</v>
      </c>
      <c r="AM214" s="208">
        <v>-5751</v>
      </c>
      <c r="AN214" s="208">
        <v>-8977</v>
      </c>
      <c r="AO214" s="208">
        <v>-5368.44</v>
      </c>
      <c r="AP214" s="208">
        <v>12578</v>
      </c>
      <c r="AQ214" s="208">
        <v>36464</v>
      </c>
      <c r="AR214" s="208">
        <v>69405</v>
      </c>
      <c r="AS214" s="208">
        <v>122974.18</v>
      </c>
      <c r="AT214" s="208">
        <v>16805</v>
      </c>
      <c r="AU214" s="208">
        <v>40625</v>
      </c>
      <c r="AV214" s="208">
        <v>65891</v>
      </c>
      <c r="AW214" s="208">
        <v>85867.51</v>
      </c>
      <c r="AX214" s="208">
        <v>7421</v>
      </c>
      <c r="AY214" s="208">
        <v>7341</v>
      </c>
      <c r="AZ214" s="208">
        <v>4788</v>
      </c>
      <c r="BA214" s="208">
        <v>70306.070000000007</v>
      </c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</row>
    <row r="215" spans="1:71" ht="16.5" customHeight="1" x14ac:dyDescent="0.25">
      <c r="A215" s="208" t="s">
        <v>1390</v>
      </c>
      <c r="B215" s="208">
        <v>0</v>
      </c>
      <c r="C215" s="208">
        <v>0</v>
      </c>
      <c r="D215" s="208">
        <v>0</v>
      </c>
      <c r="E215" s="208">
        <v>0</v>
      </c>
      <c r="F215" s="208">
        <v>0</v>
      </c>
      <c r="G215" s="208">
        <v>4921</v>
      </c>
      <c r="H215" s="208">
        <v>1559</v>
      </c>
      <c r="I215" s="208">
        <v>-18911.39</v>
      </c>
      <c r="J215" s="208">
        <v>-27538</v>
      </c>
      <c r="K215" s="208">
        <v>-31137</v>
      </c>
      <c r="L215" s="208">
        <v>-31878</v>
      </c>
      <c r="M215" s="208">
        <v>3580.14</v>
      </c>
      <c r="N215" s="208">
        <v>-382</v>
      </c>
      <c r="O215" s="208">
        <v>5420</v>
      </c>
      <c r="P215" s="208">
        <v>34888</v>
      </c>
      <c r="Q215" s="208">
        <v>1173.29</v>
      </c>
      <c r="R215" s="208">
        <v>19158</v>
      </c>
      <c r="S215" s="208">
        <v>51991</v>
      </c>
      <c r="T215" s="208">
        <v>101658</v>
      </c>
      <c r="U215" s="208">
        <v>78725.48</v>
      </c>
      <c r="V215" s="208">
        <v>-75730</v>
      </c>
      <c r="W215" s="208">
        <v>-26369</v>
      </c>
      <c r="X215" s="208">
        <v>-22708</v>
      </c>
      <c r="Y215" s="208">
        <v>-3342.58</v>
      </c>
      <c r="Z215" s="208">
        <v>-34547</v>
      </c>
      <c r="AA215" s="208">
        <v>8805</v>
      </c>
      <c r="AB215" s="208">
        <v>14844</v>
      </c>
      <c r="AC215" s="208">
        <v>19719.18</v>
      </c>
      <c r="AD215" s="208">
        <v>-48352</v>
      </c>
      <c r="AE215" s="208">
        <v>190802</v>
      </c>
      <c r="AF215" s="208">
        <v>423261</v>
      </c>
      <c r="AG215" s="208">
        <v>25736.07</v>
      </c>
      <c r="AH215" s="208">
        <v>179320</v>
      </c>
      <c r="AI215" s="208">
        <v>134778</v>
      </c>
      <c r="AJ215" s="208">
        <v>106865</v>
      </c>
      <c r="AK215" s="208">
        <v>-29634.35</v>
      </c>
      <c r="AL215" s="208">
        <v>171185</v>
      </c>
      <c r="AM215" s="208">
        <v>56784</v>
      </c>
      <c r="AN215" s="208">
        <v>68567</v>
      </c>
      <c r="AO215" s="208">
        <v>-247517.6</v>
      </c>
      <c r="AP215" s="208">
        <v>320372</v>
      </c>
      <c r="AQ215" s="208">
        <v>322782</v>
      </c>
      <c r="AR215" s="208">
        <v>304024</v>
      </c>
      <c r="AS215" s="208">
        <v>201914.18</v>
      </c>
      <c r="AT215" s="208">
        <v>-159152</v>
      </c>
      <c r="AU215" s="208">
        <v>-524959</v>
      </c>
      <c r="AV215" s="208">
        <v>-529493</v>
      </c>
      <c r="AW215" s="208">
        <v>-416414.81</v>
      </c>
      <c r="AX215" s="208">
        <v>0</v>
      </c>
      <c r="AY215" s="208">
        <v>-81090</v>
      </c>
      <c r="AZ215" s="208">
        <v>105821</v>
      </c>
      <c r="BA215" s="208">
        <v>-144399.84</v>
      </c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</row>
    <row r="216" spans="1:71" ht="16.5" customHeight="1" x14ac:dyDescent="0.25">
      <c r="A216" s="208" t="s">
        <v>1391</v>
      </c>
      <c r="B216" s="208">
        <v>0</v>
      </c>
      <c r="C216" s="208">
        <v>0</v>
      </c>
      <c r="D216" s="208">
        <v>0</v>
      </c>
      <c r="E216" s="208">
        <v>0</v>
      </c>
      <c r="F216" s="208">
        <v>0</v>
      </c>
      <c r="G216" s="208">
        <v>0</v>
      </c>
      <c r="H216" s="208">
        <v>0</v>
      </c>
      <c r="I216" s="208">
        <v>0</v>
      </c>
      <c r="J216" s="208">
        <v>0</v>
      </c>
      <c r="K216" s="208">
        <v>0</v>
      </c>
      <c r="L216" s="208">
        <v>0</v>
      </c>
      <c r="M216" s="208">
        <v>0</v>
      </c>
      <c r="N216" s="208">
        <v>0</v>
      </c>
      <c r="O216" s="208">
        <v>0</v>
      </c>
      <c r="P216" s="208">
        <v>0</v>
      </c>
      <c r="Q216" s="208">
        <v>0</v>
      </c>
      <c r="R216" s="208">
        <v>0</v>
      </c>
      <c r="S216" s="208">
        <v>0</v>
      </c>
      <c r="T216" s="208">
        <v>0</v>
      </c>
      <c r="U216" s="208">
        <v>0</v>
      </c>
      <c r="V216" s="208">
        <v>0</v>
      </c>
      <c r="W216" s="208">
        <v>0</v>
      </c>
      <c r="X216" s="208">
        <v>0</v>
      </c>
      <c r="Y216" s="208">
        <v>0</v>
      </c>
      <c r="Z216" s="208">
        <v>0</v>
      </c>
      <c r="AA216" s="208">
        <v>597</v>
      </c>
      <c r="AB216" s="208">
        <v>0</v>
      </c>
      <c r="AC216" s="208">
        <v>0</v>
      </c>
      <c r="AD216" s="208">
        <v>0</v>
      </c>
      <c r="AE216" s="208">
        <v>0</v>
      </c>
      <c r="AF216" s="208">
        <v>0</v>
      </c>
      <c r="AG216" s="208">
        <v>0</v>
      </c>
      <c r="AH216" s="208">
        <v>0</v>
      </c>
      <c r="AI216" s="208">
        <v>0</v>
      </c>
      <c r="AJ216" s="208">
        <v>0</v>
      </c>
      <c r="AK216" s="208">
        <v>0</v>
      </c>
      <c r="AL216" s="208">
        <v>0</v>
      </c>
      <c r="AM216" s="208">
        <v>0</v>
      </c>
      <c r="AN216" s="208">
        <v>0</v>
      </c>
      <c r="AO216" s="208">
        <v>0</v>
      </c>
      <c r="AP216" s="208">
        <v>0</v>
      </c>
      <c r="AQ216" s="208">
        <v>0</v>
      </c>
      <c r="AR216" s="208">
        <v>0</v>
      </c>
      <c r="AS216" s="208">
        <v>0</v>
      </c>
      <c r="AT216" s="208">
        <v>0</v>
      </c>
      <c r="AU216" s="208">
        <v>0</v>
      </c>
      <c r="AV216" s="208">
        <v>0</v>
      </c>
      <c r="AW216" s="208">
        <v>0</v>
      </c>
      <c r="AX216" s="208">
        <v>0</v>
      </c>
      <c r="AY216" s="208">
        <v>0</v>
      </c>
      <c r="AZ216" s="208">
        <v>0</v>
      </c>
      <c r="BA216" s="208">
        <v>0</v>
      </c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</row>
    <row r="217" spans="1:71" ht="16.5" customHeight="1" x14ac:dyDescent="0.25">
      <c r="A217" s="208" t="s">
        <v>1392</v>
      </c>
      <c r="B217" s="208">
        <v>0</v>
      </c>
      <c r="C217" s="208">
        <v>0</v>
      </c>
      <c r="D217" s="208">
        <v>0</v>
      </c>
      <c r="E217" s="208">
        <v>0</v>
      </c>
      <c r="F217" s="208">
        <v>0</v>
      </c>
      <c r="G217" s="208">
        <v>0</v>
      </c>
      <c r="H217" s="208">
        <v>0</v>
      </c>
      <c r="I217" s="208">
        <v>0</v>
      </c>
      <c r="J217" s="208">
        <v>0</v>
      </c>
      <c r="K217" s="208">
        <v>0</v>
      </c>
      <c r="L217" s="208">
        <v>0</v>
      </c>
      <c r="M217" s="208">
        <v>0</v>
      </c>
      <c r="N217" s="208">
        <v>0</v>
      </c>
      <c r="O217" s="208">
        <v>0</v>
      </c>
      <c r="P217" s="208">
        <v>0</v>
      </c>
      <c r="Q217" s="208">
        <v>0</v>
      </c>
      <c r="R217" s="208">
        <v>0</v>
      </c>
      <c r="S217" s="208">
        <v>0</v>
      </c>
      <c r="T217" s="208">
        <v>0</v>
      </c>
      <c r="U217" s="208">
        <v>0</v>
      </c>
      <c r="V217" s="208">
        <v>0</v>
      </c>
      <c r="W217" s="208">
        <v>-339882</v>
      </c>
      <c r="X217" s="208">
        <v>0</v>
      </c>
      <c r="Y217" s="208">
        <v>0</v>
      </c>
      <c r="Z217" s="208">
        <v>0</v>
      </c>
      <c r="AA217" s="208">
        <v>0</v>
      </c>
      <c r="AB217" s="208">
        <v>0</v>
      </c>
      <c r="AC217" s="208">
        <v>0</v>
      </c>
      <c r="AD217" s="208">
        <v>0</v>
      </c>
      <c r="AE217" s="208">
        <v>0</v>
      </c>
      <c r="AF217" s="208">
        <v>0</v>
      </c>
      <c r="AG217" s="208">
        <v>0</v>
      </c>
      <c r="AH217" s="208">
        <v>0</v>
      </c>
      <c r="AI217" s="208">
        <v>0</v>
      </c>
      <c r="AJ217" s="208">
        <v>0</v>
      </c>
      <c r="AK217" s="208">
        <v>0</v>
      </c>
      <c r="AL217" s="208">
        <v>0</v>
      </c>
      <c r="AM217" s="208">
        <v>0</v>
      </c>
      <c r="AN217" s="208">
        <v>0</v>
      </c>
      <c r="AO217" s="208">
        <v>0</v>
      </c>
      <c r="AP217" s="208">
        <v>0</v>
      </c>
      <c r="AQ217" s="208">
        <v>0</v>
      </c>
      <c r="AR217" s="208">
        <v>0</v>
      </c>
      <c r="AS217" s="208">
        <v>0</v>
      </c>
      <c r="AT217" s="208">
        <v>0</v>
      </c>
      <c r="AU217" s="208">
        <v>0</v>
      </c>
      <c r="AV217" s="208">
        <v>0</v>
      </c>
      <c r="AW217" s="208">
        <v>0</v>
      </c>
      <c r="AX217" s="208">
        <v>0</v>
      </c>
      <c r="AY217" s="208">
        <v>0</v>
      </c>
      <c r="AZ217" s="208">
        <v>0</v>
      </c>
      <c r="BA217" s="208">
        <v>0</v>
      </c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</row>
    <row r="218" spans="1:71" ht="16.5" customHeight="1" x14ac:dyDescent="0.25">
      <c r="A218" s="208" t="s">
        <v>1393</v>
      </c>
      <c r="B218" s="208">
        <v>0</v>
      </c>
      <c r="C218" s="208">
        <v>0</v>
      </c>
      <c r="D218" s="208">
        <v>0</v>
      </c>
      <c r="E218" s="208">
        <v>0</v>
      </c>
      <c r="F218" s="208">
        <v>0</v>
      </c>
      <c r="G218" s="208">
        <v>0</v>
      </c>
      <c r="H218" s="208">
        <v>0</v>
      </c>
      <c r="I218" s="208">
        <v>0</v>
      </c>
      <c r="J218" s="208">
        <v>0</v>
      </c>
      <c r="K218" s="208">
        <v>0</v>
      </c>
      <c r="L218" s="208">
        <v>0</v>
      </c>
      <c r="M218" s="208">
        <v>0</v>
      </c>
      <c r="N218" s="208">
        <v>0</v>
      </c>
      <c r="O218" s="208">
        <v>0</v>
      </c>
      <c r="P218" s="208">
        <v>0</v>
      </c>
      <c r="Q218" s="208">
        <v>0</v>
      </c>
      <c r="R218" s="208">
        <v>0</v>
      </c>
      <c r="S218" s="208">
        <v>0</v>
      </c>
      <c r="T218" s="208">
        <v>0</v>
      </c>
      <c r="U218" s="208">
        <v>0</v>
      </c>
      <c r="V218" s="208">
        <v>0</v>
      </c>
      <c r="W218" s="208">
        <v>0</v>
      </c>
      <c r="X218" s="208">
        <v>0</v>
      </c>
      <c r="Y218" s="208">
        <v>0</v>
      </c>
      <c r="Z218" s="208">
        <v>0</v>
      </c>
      <c r="AA218" s="208">
        <v>0</v>
      </c>
      <c r="AB218" s="208">
        <v>0</v>
      </c>
      <c r="AC218" s="208">
        <v>0</v>
      </c>
      <c r="AD218" s="208">
        <v>0</v>
      </c>
      <c r="AE218" s="208">
        <v>0</v>
      </c>
      <c r="AF218" s="208">
        <v>0</v>
      </c>
      <c r="AG218" s="208">
        <v>0</v>
      </c>
      <c r="AH218" s="208">
        <v>0</v>
      </c>
      <c r="AI218" s="208">
        <v>0</v>
      </c>
      <c r="AJ218" s="208">
        <v>0</v>
      </c>
      <c r="AK218" s="208">
        <v>0</v>
      </c>
      <c r="AL218" s="208">
        <v>0</v>
      </c>
      <c r="AM218" s="208">
        <v>0</v>
      </c>
      <c r="AN218" s="208">
        <v>0</v>
      </c>
      <c r="AO218" s="208">
        <v>0</v>
      </c>
      <c r="AP218" s="208">
        <v>0</v>
      </c>
      <c r="AQ218" s="208">
        <v>0</v>
      </c>
      <c r="AR218" s="208">
        <v>0</v>
      </c>
      <c r="AS218" s="208">
        <v>0</v>
      </c>
      <c r="AT218" s="208">
        <v>0</v>
      </c>
      <c r="AU218" s="208">
        <v>0</v>
      </c>
      <c r="AV218" s="208">
        <v>0</v>
      </c>
      <c r="AW218" s="208">
        <v>0</v>
      </c>
      <c r="AX218" s="208">
        <v>553819</v>
      </c>
      <c r="AY218" s="208">
        <v>0</v>
      </c>
      <c r="AZ218" s="208">
        <v>0</v>
      </c>
      <c r="BA218" s="208">
        <v>0</v>
      </c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</row>
    <row r="219" spans="1:71" ht="16.5" customHeight="1" x14ac:dyDescent="0.25">
      <c r="A219" s="208" t="s">
        <v>1394</v>
      </c>
      <c r="B219" s="208">
        <v>0</v>
      </c>
      <c r="C219" s="208">
        <v>0</v>
      </c>
      <c r="D219" s="208">
        <v>0</v>
      </c>
      <c r="E219" s="208">
        <v>0</v>
      </c>
      <c r="F219" s="208">
        <v>0</v>
      </c>
      <c r="G219" s="208">
        <v>491</v>
      </c>
      <c r="H219" s="208">
        <v>6728</v>
      </c>
      <c r="I219" s="208">
        <v>8453.5</v>
      </c>
      <c r="J219" s="208">
        <v>0</v>
      </c>
      <c r="K219" s="208">
        <v>0</v>
      </c>
      <c r="L219" s="208">
        <v>0</v>
      </c>
      <c r="M219" s="208">
        <v>0</v>
      </c>
      <c r="N219" s="208">
        <v>0</v>
      </c>
      <c r="O219" s="208">
        <v>0</v>
      </c>
      <c r="P219" s="208">
        <v>0</v>
      </c>
      <c r="Q219" s="208">
        <v>0</v>
      </c>
      <c r="R219" s="208">
        <v>0</v>
      </c>
      <c r="S219" s="208">
        <v>0</v>
      </c>
      <c r="T219" s="208">
        <v>0</v>
      </c>
      <c r="U219" s="208">
        <v>0</v>
      </c>
      <c r="V219" s="208">
        <v>0</v>
      </c>
      <c r="W219" s="208">
        <v>0</v>
      </c>
      <c r="X219" s="208">
        <v>0</v>
      </c>
      <c r="Y219" s="208">
        <v>562133.54</v>
      </c>
      <c r="Z219" s="208">
        <v>0</v>
      </c>
      <c r="AA219" s="208">
        <v>0</v>
      </c>
      <c r="AB219" s="208">
        <v>0</v>
      </c>
      <c r="AC219" s="208">
        <v>0</v>
      </c>
      <c r="AD219" s="208">
        <v>0</v>
      </c>
      <c r="AE219" s="208">
        <v>0</v>
      </c>
      <c r="AF219" s="208">
        <v>0</v>
      </c>
      <c r="AG219" s="208">
        <v>0</v>
      </c>
      <c r="AH219" s="208">
        <v>0</v>
      </c>
      <c r="AI219" s="208">
        <v>0</v>
      </c>
      <c r="AJ219" s="208">
        <v>0</v>
      </c>
      <c r="AK219" s="208">
        <v>0</v>
      </c>
      <c r="AL219" s="208">
        <v>0</v>
      </c>
      <c r="AM219" s="208">
        <v>0</v>
      </c>
      <c r="AN219" s="208">
        <v>0</v>
      </c>
      <c r="AO219" s="208">
        <v>0</v>
      </c>
      <c r="AP219" s="208">
        <v>0</v>
      </c>
      <c r="AQ219" s="208">
        <v>0</v>
      </c>
      <c r="AR219" s="208">
        <v>0</v>
      </c>
      <c r="AS219" s="208">
        <v>0</v>
      </c>
      <c r="AT219" s="208">
        <v>0</v>
      </c>
      <c r="AU219" s="208">
        <v>0</v>
      </c>
      <c r="AV219" s="208">
        <v>0</v>
      </c>
      <c r="AW219" s="208">
        <v>0</v>
      </c>
      <c r="AX219" s="208">
        <v>164778</v>
      </c>
      <c r="AY219" s="208">
        <v>372801.99</v>
      </c>
      <c r="AZ219" s="208">
        <v>0</v>
      </c>
      <c r="BA219" s="208">
        <v>0</v>
      </c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</row>
    <row r="220" spans="1:71" ht="16.5" customHeight="1" x14ac:dyDescent="0.25">
      <c r="A220" s="208" t="s">
        <v>1395</v>
      </c>
      <c r="B220" s="208">
        <v>0</v>
      </c>
      <c r="C220" s="208">
        <v>0</v>
      </c>
      <c r="D220" s="208">
        <v>0</v>
      </c>
      <c r="E220" s="208">
        <v>0</v>
      </c>
      <c r="F220" s="208">
        <v>0</v>
      </c>
      <c r="G220" s="208">
        <v>491</v>
      </c>
      <c r="H220" s="208">
        <v>0</v>
      </c>
      <c r="I220" s="208">
        <v>0</v>
      </c>
      <c r="J220" s="208">
        <v>0</v>
      </c>
      <c r="K220" s="208">
        <v>0</v>
      </c>
      <c r="L220" s="208">
        <v>0</v>
      </c>
      <c r="M220" s="208">
        <v>0</v>
      </c>
      <c r="N220" s="208">
        <v>0</v>
      </c>
      <c r="O220" s="208">
        <v>0</v>
      </c>
      <c r="P220" s="208">
        <v>0</v>
      </c>
      <c r="Q220" s="208">
        <v>0</v>
      </c>
      <c r="R220" s="208">
        <v>0</v>
      </c>
      <c r="S220" s="208">
        <v>0</v>
      </c>
      <c r="T220" s="208">
        <v>0</v>
      </c>
      <c r="U220" s="208">
        <v>0</v>
      </c>
      <c r="V220" s="208">
        <v>0</v>
      </c>
      <c r="W220" s="208">
        <v>0</v>
      </c>
      <c r="X220" s="208">
        <v>0</v>
      </c>
      <c r="Y220" s="208">
        <v>0</v>
      </c>
      <c r="Z220" s="208">
        <v>0</v>
      </c>
      <c r="AA220" s="208">
        <v>0</v>
      </c>
      <c r="AB220" s="208">
        <v>0</v>
      </c>
      <c r="AC220" s="208">
        <v>0</v>
      </c>
      <c r="AD220" s="208">
        <v>0</v>
      </c>
      <c r="AE220" s="208">
        <v>0</v>
      </c>
      <c r="AF220" s="208">
        <v>0</v>
      </c>
      <c r="AG220" s="208">
        <v>0</v>
      </c>
      <c r="AH220" s="208">
        <v>0</v>
      </c>
      <c r="AI220" s="208">
        <v>0</v>
      </c>
      <c r="AJ220" s="208">
        <v>0</v>
      </c>
      <c r="AK220" s="208">
        <v>0</v>
      </c>
      <c r="AL220" s="208">
        <v>0</v>
      </c>
      <c r="AM220" s="208">
        <v>0</v>
      </c>
      <c r="AN220" s="208">
        <v>0</v>
      </c>
      <c r="AO220" s="208">
        <v>0</v>
      </c>
      <c r="AP220" s="208">
        <v>0</v>
      </c>
      <c r="AQ220" s="208">
        <v>0</v>
      </c>
      <c r="AR220" s="208">
        <v>0</v>
      </c>
      <c r="AS220" s="208">
        <v>0</v>
      </c>
      <c r="AT220" s="208">
        <v>0</v>
      </c>
      <c r="AU220" s="208">
        <v>0</v>
      </c>
      <c r="AV220" s="208">
        <v>0</v>
      </c>
      <c r="AW220" s="208">
        <v>0</v>
      </c>
      <c r="AX220" s="208">
        <v>0</v>
      </c>
      <c r="AY220" s="208">
        <v>0</v>
      </c>
      <c r="AZ220" s="208">
        <v>0</v>
      </c>
      <c r="BA220" s="208">
        <v>0</v>
      </c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</row>
    <row r="221" spans="1:71" ht="16.5" customHeight="1" x14ac:dyDescent="0.25">
      <c r="A221" s="208" t="s">
        <v>1396</v>
      </c>
      <c r="B221" s="208">
        <v>0</v>
      </c>
      <c r="C221" s="208">
        <v>0</v>
      </c>
      <c r="D221" s="208">
        <v>0</v>
      </c>
      <c r="E221" s="208">
        <v>0</v>
      </c>
      <c r="F221" s="208">
        <v>0</v>
      </c>
      <c r="G221" s="208">
        <v>0</v>
      </c>
      <c r="H221" s="208">
        <v>6728</v>
      </c>
      <c r="I221" s="208">
        <v>8453.5</v>
      </c>
      <c r="J221" s="208">
        <v>0</v>
      </c>
      <c r="K221" s="208">
        <v>0</v>
      </c>
      <c r="L221" s="208">
        <v>0</v>
      </c>
      <c r="M221" s="208">
        <v>0</v>
      </c>
      <c r="N221" s="208">
        <v>0</v>
      </c>
      <c r="O221" s="208">
        <v>0</v>
      </c>
      <c r="P221" s="208">
        <v>0</v>
      </c>
      <c r="Q221" s="208">
        <v>0</v>
      </c>
      <c r="R221" s="208">
        <v>0</v>
      </c>
      <c r="S221" s="208">
        <v>0</v>
      </c>
      <c r="T221" s="208">
        <v>0</v>
      </c>
      <c r="U221" s="208">
        <v>0</v>
      </c>
      <c r="V221" s="208">
        <v>0</v>
      </c>
      <c r="W221" s="208">
        <v>0</v>
      </c>
      <c r="X221" s="208">
        <v>0</v>
      </c>
      <c r="Y221" s="208">
        <v>562133.54</v>
      </c>
      <c r="Z221" s="208">
        <v>0</v>
      </c>
      <c r="AA221" s="208">
        <v>0</v>
      </c>
      <c r="AB221" s="208">
        <v>0</v>
      </c>
      <c r="AC221" s="208">
        <v>0</v>
      </c>
      <c r="AD221" s="208">
        <v>0</v>
      </c>
      <c r="AE221" s="208">
        <v>0</v>
      </c>
      <c r="AF221" s="208">
        <v>0</v>
      </c>
      <c r="AG221" s="208">
        <v>0</v>
      </c>
      <c r="AH221" s="208">
        <v>0</v>
      </c>
      <c r="AI221" s="208">
        <v>0</v>
      </c>
      <c r="AJ221" s="208">
        <v>0</v>
      </c>
      <c r="AK221" s="208">
        <v>0</v>
      </c>
      <c r="AL221" s="208">
        <v>0</v>
      </c>
      <c r="AM221" s="208">
        <v>0</v>
      </c>
      <c r="AN221" s="208">
        <v>0</v>
      </c>
      <c r="AO221" s="208">
        <v>0</v>
      </c>
      <c r="AP221" s="208">
        <v>0</v>
      </c>
      <c r="AQ221" s="208">
        <v>0</v>
      </c>
      <c r="AR221" s="208">
        <v>0</v>
      </c>
      <c r="AS221" s="208">
        <v>0</v>
      </c>
      <c r="AT221" s="208">
        <v>0</v>
      </c>
      <c r="AU221" s="208">
        <v>0</v>
      </c>
      <c r="AV221" s="208">
        <v>0</v>
      </c>
      <c r="AW221" s="208">
        <v>0</v>
      </c>
      <c r="AX221" s="208">
        <v>164778</v>
      </c>
      <c r="AY221" s="208">
        <v>372801.99</v>
      </c>
      <c r="AZ221" s="208">
        <v>0</v>
      </c>
      <c r="BA221" s="208">
        <v>0</v>
      </c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</row>
    <row r="222" spans="1:71" ht="16.5" customHeight="1" x14ac:dyDescent="0.25">
      <c r="A222" s="208" t="s">
        <v>1397</v>
      </c>
      <c r="B222" s="208">
        <v>0</v>
      </c>
      <c r="C222" s="208">
        <v>0</v>
      </c>
      <c r="D222" s="208">
        <v>0</v>
      </c>
      <c r="E222" s="208">
        <v>0</v>
      </c>
      <c r="F222" s="208">
        <v>0</v>
      </c>
      <c r="G222" s="208">
        <v>0</v>
      </c>
      <c r="H222" s="208">
        <v>0</v>
      </c>
      <c r="I222" s="208">
        <v>0</v>
      </c>
      <c r="J222" s="208">
        <v>0</v>
      </c>
      <c r="K222" s="208">
        <v>0</v>
      </c>
      <c r="L222" s="208">
        <v>0</v>
      </c>
      <c r="M222" s="208">
        <v>0</v>
      </c>
      <c r="N222" s="208">
        <v>-97</v>
      </c>
      <c r="O222" s="208">
        <v>0</v>
      </c>
      <c r="P222" s="208">
        <v>0</v>
      </c>
      <c r="Q222" s="208">
        <v>0</v>
      </c>
      <c r="R222" s="208">
        <v>0</v>
      </c>
      <c r="S222" s="208">
        <v>0</v>
      </c>
      <c r="T222" s="208">
        <v>0</v>
      </c>
      <c r="U222" s="208">
        <v>0</v>
      </c>
      <c r="V222" s="208">
        <v>0</v>
      </c>
      <c r="W222" s="208">
        <v>146894</v>
      </c>
      <c r="X222" s="208">
        <v>0</v>
      </c>
      <c r="Y222" s="208">
        <v>0</v>
      </c>
      <c r="Z222" s="208">
        <v>0</v>
      </c>
      <c r="AA222" s="208">
        <v>0</v>
      </c>
      <c r="AB222" s="208">
        <v>0</v>
      </c>
      <c r="AC222" s="208">
        <v>0</v>
      </c>
      <c r="AD222" s="208">
        <v>0</v>
      </c>
      <c r="AE222" s="208">
        <v>0</v>
      </c>
      <c r="AF222" s="208">
        <v>301748</v>
      </c>
      <c r="AG222" s="208">
        <v>0</v>
      </c>
      <c r="AH222" s="208">
        <v>0</v>
      </c>
      <c r="AI222" s="208">
        <v>-396</v>
      </c>
      <c r="AJ222" s="208">
        <v>0</v>
      </c>
      <c r="AK222" s="208">
        <v>0</v>
      </c>
      <c r="AL222" s="208">
        <v>0</v>
      </c>
      <c r="AM222" s="208">
        <v>0</v>
      </c>
      <c r="AN222" s="208">
        <v>0</v>
      </c>
      <c r="AO222" s="208">
        <v>0</v>
      </c>
      <c r="AP222" s="208">
        <v>-10319</v>
      </c>
      <c r="AQ222" s="208">
        <v>0</v>
      </c>
      <c r="AR222" s="208">
        <v>0</v>
      </c>
      <c r="AS222" s="208">
        <v>2255.2399999999998</v>
      </c>
      <c r="AT222" s="208">
        <v>0</v>
      </c>
      <c r="AU222" s="208">
        <v>0</v>
      </c>
      <c r="AV222" s="208">
        <v>0</v>
      </c>
      <c r="AW222" s="208">
        <v>0</v>
      </c>
      <c r="AX222" s="208">
        <v>-665</v>
      </c>
      <c r="AY222" s="208">
        <v>15521</v>
      </c>
      <c r="AZ222" s="208">
        <v>0</v>
      </c>
      <c r="BA222" s="208">
        <v>0</v>
      </c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</row>
    <row r="223" spans="1:71" ht="16.5" customHeight="1" x14ac:dyDescent="0.25">
      <c r="A223" s="208" t="s">
        <v>1398</v>
      </c>
      <c r="B223" s="208">
        <v>0</v>
      </c>
      <c r="C223" s="208">
        <v>0</v>
      </c>
      <c r="D223" s="208">
        <v>0</v>
      </c>
      <c r="E223" s="208">
        <v>0</v>
      </c>
      <c r="F223" s="208">
        <v>0</v>
      </c>
      <c r="G223" s="208">
        <v>0</v>
      </c>
      <c r="H223" s="208">
        <v>0</v>
      </c>
      <c r="I223" s="208">
        <v>0</v>
      </c>
      <c r="J223" s="208">
        <v>0</v>
      </c>
      <c r="K223" s="208">
        <v>0</v>
      </c>
      <c r="L223" s="208">
        <v>0</v>
      </c>
      <c r="M223" s="208">
        <v>0</v>
      </c>
      <c r="N223" s="208">
        <v>-97</v>
      </c>
      <c r="O223" s="208">
        <v>0</v>
      </c>
      <c r="P223" s="208">
        <v>0</v>
      </c>
      <c r="Q223" s="208">
        <v>0</v>
      </c>
      <c r="R223" s="208">
        <v>0</v>
      </c>
      <c r="S223" s="208">
        <v>0</v>
      </c>
      <c r="T223" s="208">
        <v>0</v>
      </c>
      <c r="U223" s="208">
        <v>0</v>
      </c>
      <c r="V223" s="208">
        <v>0</v>
      </c>
      <c r="W223" s="208">
        <v>146894</v>
      </c>
      <c r="X223" s="208">
        <v>0</v>
      </c>
      <c r="Y223" s="208">
        <v>0</v>
      </c>
      <c r="Z223" s="208">
        <v>0</v>
      </c>
      <c r="AA223" s="208">
        <v>0</v>
      </c>
      <c r="AB223" s="208">
        <v>0</v>
      </c>
      <c r="AC223" s="208">
        <v>0</v>
      </c>
      <c r="AD223" s="208">
        <v>0</v>
      </c>
      <c r="AE223" s="208">
        <v>0</v>
      </c>
      <c r="AF223" s="208">
        <v>301748</v>
      </c>
      <c r="AG223" s="208">
        <v>0</v>
      </c>
      <c r="AH223" s="208">
        <v>0</v>
      </c>
      <c r="AI223" s="208">
        <v>-396</v>
      </c>
      <c r="AJ223" s="208">
        <v>0</v>
      </c>
      <c r="AK223" s="208">
        <v>0</v>
      </c>
      <c r="AL223" s="208">
        <v>0</v>
      </c>
      <c r="AM223" s="208">
        <v>0</v>
      </c>
      <c r="AN223" s="208">
        <v>0</v>
      </c>
      <c r="AO223" s="208">
        <v>0</v>
      </c>
      <c r="AP223" s="208">
        <v>-10319</v>
      </c>
      <c r="AQ223" s="208">
        <v>0</v>
      </c>
      <c r="AR223" s="208">
        <v>0</v>
      </c>
      <c r="AS223" s="208">
        <v>2255.2399999999998</v>
      </c>
      <c r="AT223" s="208">
        <v>0</v>
      </c>
      <c r="AU223" s="208">
        <v>0</v>
      </c>
      <c r="AV223" s="208">
        <v>0</v>
      </c>
      <c r="AW223" s="208">
        <v>0</v>
      </c>
      <c r="AX223" s="208">
        <v>-665</v>
      </c>
      <c r="AY223" s="208">
        <v>15521</v>
      </c>
      <c r="AZ223" s="208">
        <v>0</v>
      </c>
      <c r="BA223" s="208">
        <v>0</v>
      </c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</row>
    <row r="224" spans="1:71" ht="16.5" customHeight="1" x14ac:dyDescent="0.25">
      <c r="A224" s="208" t="s">
        <v>1399</v>
      </c>
      <c r="B224" s="208">
        <v>0</v>
      </c>
      <c r="C224" s="208">
        <v>0</v>
      </c>
      <c r="D224" s="208">
        <v>0</v>
      </c>
      <c r="E224" s="208">
        <v>0</v>
      </c>
      <c r="F224" s="208">
        <v>0</v>
      </c>
      <c r="G224" s="208">
        <v>0</v>
      </c>
      <c r="H224" s="208">
        <v>0</v>
      </c>
      <c r="I224" s="208">
        <v>560655.31999999995</v>
      </c>
      <c r="J224" s="208">
        <v>0</v>
      </c>
      <c r="K224" s="208">
        <v>0</v>
      </c>
      <c r="L224" s="208">
        <v>0</v>
      </c>
      <c r="M224" s="208">
        <v>0</v>
      </c>
      <c r="N224" s="208">
        <v>385500</v>
      </c>
      <c r="O224" s="208">
        <v>771000</v>
      </c>
      <c r="P224" s="208">
        <v>1157000</v>
      </c>
      <c r="Q224" s="208">
        <v>0</v>
      </c>
      <c r="R224" s="208">
        <v>0</v>
      </c>
      <c r="S224" s="208">
        <v>0</v>
      </c>
      <c r="T224" s="208">
        <v>0</v>
      </c>
      <c r="U224" s="208">
        <v>0</v>
      </c>
      <c r="V224" s="208">
        <v>0</v>
      </c>
      <c r="W224" s="208">
        <v>0</v>
      </c>
      <c r="X224" s="208">
        <v>0</v>
      </c>
      <c r="Y224" s="208">
        <v>0</v>
      </c>
      <c r="Z224" s="208">
        <v>0</v>
      </c>
      <c r="AA224" s="208">
        <v>0</v>
      </c>
      <c r="AB224" s="208">
        <v>0</v>
      </c>
      <c r="AC224" s="208">
        <v>0</v>
      </c>
      <c r="AD224" s="208">
        <v>0</v>
      </c>
      <c r="AE224" s="208">
        <v>0</v>
      </c>
      <c r="AF224" s="208">
        <v>0</v>
      </c>
      <c r="AG224" s="208">
        <v>0</v>
      </c>
      <c r="AH224" s="208">
        <v>0</v>
      </c>
      <c r="AI224" s="208">
        <v>0</v>
      </c>
      <c r="AJ224" s="208">
        <v>0</v>
      </c>
      <c r="AK224" s="208">
        <v>0</v>
      </c>
      <c r="AL224" s="208">
        <v>0</v>
      </c>
      <c r="AM224" s="208">
        <v>0</v>
      </c>
      <c r="AN224" s="208">
        <v>0</v>
      </c>
      <c r="AO224" s="208">
        <v>0</v>
      </c>
      <c r="AP224" s="208">
        <v>166874</v>
      </c>
      <c r="AQ224" s="208">
        <v>0</v>
      </c>
      <c r="AR224" s="208">
        <v>0</v>
      </c>
      <c r="AS224" s="208">
        <v>635294.06999999995</v>
      </c>
      <c r="AT224" s="208">
        <v>0</v>
      </c>
      <c r="AU224" s="208">
        <v>0</v>
      </c>
      <c r="AV224" s="208">
        <v>0</v>
      </c>
      <c r="AW224" s="208">
        <v>0</v>
      </c>
      <c r="AX224" s="208">
        <v>0</v>
      </c>
      <c r="AY224" s="208">
        <v>0</v>
      </c>
      <c r="AZ224" s="208">
        <v>0</v>
      </c>
      <c r="BA224" s="208">
        <v>0</v>
      </c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</row>
    <row r="225" spans="1:71" ht="16.5" customHeight="1" x14ac:dyDescent="0.25">
      <c r="A225" s="208" t="s">
        <v>1400</v>
      </c>
      <c r="B225" s="208">
        <v>0</v>
      </c>
      <c r="C225" s="208">
        <v>0</v>
      </c>
      <c r="D225" s="208">
        <v>0</v>
      </c>
      <c r="E225" s="208">
        <v>0</v>
      </c>
      <c r="F225" s="208">
        <v>0</v>
      </c>
      <c r="G225" s="208">
        <v>0</v>
      </c>
      <c r="H225" s="208">
        <v>0</v>
      </c>
      <c r="I225" s="208">
        <v>0</v>
      </c>
      <c r="J225" s="208">
        <v>0</v>
      </c>
      <c r="K225" s="208">
        <v>0</v>
      </c>
      <c r="L225" s="208">
        <v>0</v>
      </c>
      <c r="M225" s="208">
        <v>0</v>
      </c>
      <c r="N225" s="208">
        <v>0</v>
      </c>
      <c r="O225" s="208">
        <v>0</v>
      </c>
      <c r="P225" s="208">
        <v>0</v>
      </c>
      <c r="Q225" s="208">
        <v>0</v>
      </c>
      <c r="R225" s="208">
        <v>0</v>
      </c>
      <c r="S225" s="208">
        <v>0</v>
      </c>
      <c r="T225" s="208">
        <v>0</v>
      </c>
      <c r="U225" s="208">
        <v>0</v>
      </c>
      <c r="V225" s="208">
        <v>0</v>
      </c>
      <c r="W225" s="208">
        <v>0</v>
      </c>
      <c r="X225" s="208">
        <v>0</v>
      </c>
      <c r="Y225" s="208">
        <v>0</v>
      </c>
      <c r="Z225" s="208">
        <v>0</v>
      </c>
      <c r="AA225" s="208">
        <v>0</v>
      </c>
      <c r="AB225" s="208">
        <v>0</v>
      </c>
      <c r="AC225" s="208">
        <v>0</v>
      </c>
      <c r="AD225" s="208">
        <v>0</v>
      </c>
      <c r="AE225" s="208">
        <v>0</v>
      </c>
      <c r="AF225" s="208">
        <v>0</v>
      </c>
      <c r="AG225" s="208">
        <v>0</v>
      </c>
      <c r="AH225" s="208">
        <v>0</v>
      </c>
      <c r="AI225" s="208">
        <v>0</v>
      </c>
      <c r="AJ225" s="208">
        <v>0</v>
      </c>
      <c r="AK225" s="208">
        <v>0</v>
      </c>
      <c r="AL225" s="208">
        <v>0</v>
      </c>
      <c r="AM225" s="208">
        <v>0</v>
      </c>
      <c r="AN225" s="208">
        <v>0</v>
      </c>
      <c r="AO225" s="208">
        <v>0</v>
      </c>
      <c r="AP225" s="208">
        <v>0</v>
      </c>
      <c r="AQ225" s="208">
        <v>0</v>
      </c>
      <c r="AR225" s="208">
        <v>0</v>
      </c>
      <c r="AS225" s="208">
        <v>0</v>
      </c>
      <c r="AT225" s="208">
        <v>0</v>
      </c>
      <c r="AU225" s="208">
        <v>0</v>
      </c>
      <c r="AV225" s="208">
        <v>0</v>
      </c>
      <c r="AW225" s="208">
        <v>1000</v>
      </c>
      <c r="AX225" s="208">
        <v>0</v>
      </c>
      <c r="AY225" s="208">
        <v>0</v>
      </c>
      <c r="AZ225" s="208">
        <v>0</v>
      </c>
      <c r="BA225" s="208">
        <v>0</v>
      </c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</row>
    <row r="226" spans="1:71" ht="16.5" customHeight="1" x14ac:dyDescent="0.25">
      <c r="A226" s="208" t="s">
        <v>1401</v>
      </c>
      <c r="B226" s="208">
        <v>0</v>
      </c>
      <c r="C226" s="208">
        <v>0</v>
      </c>
      <c r="D226" s="208">
        <v>0</v>
      </c>
      <c r="E226" s="208">
        <v>0</v>
      </c>
      <c r="F226" s="208">
        <v>0</v>
      </c>
      <c r="G226" s="208">
        <v>0</v>
      </c>
      <c r="H226" s="208">
        <v>0</v>
      </c>
      <c r="I226" s="208">
        <v>0</v>
      </c>
      <c r="J226" s="208">
        <v>0</v>
      </c>
      <c r="K226" s="208">
        <v>0</v>
      </c>
      <c r="L226" s="208">
        <v>0</v>
      </c>
      <c r="M226" s="208">
        <v>0</v>
      </c>
      <c r="N226" s="208">
        <v>27182</v>
      </c>
      <c r="O226" s="208">
        <v>27182</v>
      </c>
      <c r="P226" s="208">
        <v>27182</v>
      </c>
      <c r="Q226" s="208">
        <v>0</v>
      </c>
      <c r="R226" s="208">
        <v>0</v>
      </c>
      <c r="S226" s="208">
        <v>0</v>
      </c>
      <c r="T226" s="208">
        <v>0</v>
      </c>
      <c r="U226" s="208">
        <v>0</v>
      </c>
      <c r="V226" s="208">
        <v>0</v>
      </c>
      <c r="W226" s="208">
        <v>0</v>
      </c>
      <c r="X226" s="208">
        <v>0</v>
      </c>
      <c r="Y226" s="208">
        <v>0</v>
      </c>
      <c r="Z226" s="208">
        <v>0</v>
      </c>
      <c r="AA226" s="208">
        <v>0</v>
      </c>
      <c r="AB226" s="208">
        <v>0</v>
      </c>
      <c r="AC226" s="208">
        <v>0</v>
      </c>
      <c r="AD226" s="208">
        <v>0</v>
      </c>
      <c r="AE226" s="208">
        <v>0</v>
      </c>
      <c r="AF226" s="208">
        <v>0</v>
      </c>
      <c r="AG226" s="208">
        <v>0</v>
      </c>
      <c r="AH226" s="208">
        <v>0</v>
      </c>
      <c r="AI226" s="208">
        <v>0</v>
      </c>
      <c r="AJ226" s="208">
        <v>0</v>
      </c>
      <c r="AK226" s="208">
        <v>0</v>
      </c>
      <c r="AL226" s="208">
        <v>0</v>
      </c>
      <c r="AM226" s="208">
        <v>0</v>
      </c>
      <c r="AN226" s="208">
        <v>0</v>
      </c>
      <c r="AO226" s="208">
        <v>0</v>
      </c>
      <c r="AP226" s="208">
        <v>0</v>
      </c>
      <c r="AQ226" s="208">
        <v>0</v>
      </c>
      <c r="AR226" s="208">
        <v>0</v>
      </c>
      <c r="AS226" s="208">
        <v>0</v>
      </c>
      <c r="AT226" s="208">
        <v>0</v>
      </c>
      <c r="AU226" s="208">
        <v>0</v>
      </c>
      <c r="AV226" s="208">
        <v>0</v>
      </c>
      <c r="AW226" s="208">
        <v>0</v>
      </c>
      <c r="AX226" s="208">
        <v>0</v>
      </c>
      <c r="AY226" s="208">
        <v>0</v>
      </c>
      <c r="AZ226" s="208">
        <v>0</v>
      </c>
      <c r="BA226" s="208">
        <v>0</v>
      </c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</row>
    <row r="227" spans="1:71" ht="16.5" customHeight="1" x14ac:dyDescent="0.25">
      <c r="A227" s="208" t="s">
        <v>1358</v>
      </c>
      <c r="B227" s="208">
        <v>0</v>
      </c>
      <c r="C227" s="208">
        <v>0</v>
      </c>
      <c r="D227" s="208">
        <v>0</v>
      </c>
      <c r="E227" s="208">
        <v>0</v>
      </c>
      <c r="F227" s="208">
        <v>0</v>
      </c>
      <c r="G227" s="208">
        <v>1004438</v>
      </c>
      <c r="H227" s="208">
        <v>0</v>
      </c>
      <c r="I227" s="208">
        <v>0</v>
      </c>
      <c r="J227" s="208">
        <v>432096</v>
      </c>
      <c r="K227" s="208">
        <v>867423</v>
      </c>
      <c r="L227" s="208">
        <v>1297872</v>
      </c>
      <c r="M227" s="208">
        <v>1734855.87</v>
      </c>
      <c r="N227" s="208">
        <v>431225</v>
      </c>
      <c r="O227" s="208">
        <v>875062</v>
      </c>
      <c r="P227" s="208">
        <v>1314213</v>
      </c>
      <c r="Q227" s="208">
        <v>1665626.98</v>
      </c>
      <c r="R227" s="208">
        <v>287466</v>
      </c>
      <c r="S227" s="208">
        <v>579837</v>
      </c>
      <c r="T227" s="208">
        <v>834969</v>
      </c>
      <c r="U227" s="208">
        <v>1092793.8</v>
      </c>
      <c r="V227" s="208">
        <v>274813</v>
      </c>
      <c r="W227" s="208">
        <v>533236</v>
      </c>
      <c r="X227" s="208">
        <v>773976</v>
      </c>
      <c r="Y227" s="208">
        <v>1002278.16</v>
      </c>
      <c r="Z227" s="208">
        <v>228997</v>
      </c>
      <c r="AA227" s="208">
        <v>598432</v>
      </c>
      <c r="AB227" s="208">
        <v>1069045</v>
      </c>
      <c r="AC227" s="208">
        <v>1526869.92</v>
      </c>
      <c r="AD227" s="208">
        <v>428818</v>
      </c>
      <c r="AE227" s="208">
        <v>898708</v>
      </c>
      <c r="AF227" s="208">
        <v>1362145</v>
      </c>
      <c r="AG227" s="208">
        <v>1959562.8</v>
      </c>
      <c r="AH227" s="208">
        <v>751461</v>
      </c>
      <c r="AI227" s="208">
        <v>1593731</v>
      </c>
      <c r="AJ227" s="208">
        <v>2904664</v>
      </c>
      <c r="AK227" s="208">
        <v>4236138.99</v>
      </c>
      <c r="AL227" s="208">
        <v>1292810</v>
      </c>
      <c r="AM227" s="208">
        <v>2616978</v>
      </c>
      <c r="AN227" s="208">
        <v>3955938</v>
      </c>
      <c r="AO227" s="208">
        <v>5301632.49</v>
      </c>
      <c r="AP227" s="208">
        <v>1292249</v>
      </c>
      <c r="AQ227" s="208">
        <v>2582197</v>
      </c>
      <c r="AR227" s="208">
        <v>3859412</v>
      </c>
      <c r="AS227" s="208">
        <v>5147685.4000000004</v>
      </c>
      <c r="AT227" s="208">
        <v>1216794</v>
      </c>
      <c r="AU227" s="208">
        <v>2410571</v>
      </c>
      <c r="AV227" s="208">
        <v>3605310</v>
      </c>
      <c r="AW227" s="208">
        <v>4776605.53</v>
      </c>
      <c r="AX227" s="208">
        <v>1564341</v>
      </c>
      <c r="AY227" s="208">
        <v>3110145</v>
      </c>
      <c r="AZ227" s="208">
        <v>4559379</v>
      </c>
      <c r="BA227" s="208">
        <v>5917382.7400000002</v>
      </c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</row>
    <row r="228" spans="1:71" ht="16.5" customHeight="1" x14ac:dyDescent="0.25">
      <c r="A228" s="208" t="s">
        <v>1359</v>
      </c>
      <c r="B228" s="208">
        <v>0</v>
      </c>
      <c r="C228" s="208">
        <v>0</v>
      </c>
      <c r="D228" s="208">
        <v>0</v>
      </c>
      <c r="E228" s="208">
        <v>0</v>
      </c>
      <c r="F228" s="208">
        <v>0</v>
      </c>
      <c r="G228" s="208">
        <v>3637555</v>
      </c>
      <c r="H228" s="208">
        <v>0</v>
      </c>
      <c r="I228" s="208">
        <v>0</v>
      </c>
      <c r="J228" s="208">
        <v>2252212</v>
      </c>
      <c r="K228" s="208">
        <v>4472422</v>
      </c>
      <c r="L228" s="208">
        <v>6728657</v>
      </c>
      <c r="M228" s="208">
        <v>9366907.5999999996</v>
      </c>
      <c r="N228" s="208">
        <v>2891703</v>
      </c>
      <c r="O228" s="208">
        <v>5647039</v>
      </c>
      <c r="P228" s="208">
        <v>8487479</v>
      </c>
      <c r="Q228" s="208">
        <v>14364870.300000001</v>
      </c>
      <c r="R228" s="208">
        <v>2700961</v>
      </c>
      <c r="S228" s="208">
        <v>5304878</v>
      </c>
      <c r="T228" s="208">
        <v>7942848</v>
      </c>
      <c r="U228" s="208">
        <v>10714505.890000001</v>
      </c>
      <c r="V228" s="208">
        <v>2523185</v>
      </c>
      <c r="W228" s="208">
        <v>4862587</v>
      </c>
      <c r="X228" s="208">
        <v>7300494</v>
      </c>
      <c r="Y228" s="208">
        <v>10007635.25</v>
      </c>
      <c r="Z228" s="208">
        <v>2442659</v>
      </c>
      <c r="AA228" s="208">
        <v>4669060</v>
      </c>
      <c r="AB228" s="208">
        <v>6980039</v>
      </c>
      <c r="AC228" s="208">
        <v>10079716.67</v>
      </c>
      <c r="AD228" s="208">
        <v>2399753</v>
      </c>
      <c r="AE228" s="208">
        <v>4906340</v>
      </c>
      <c r="AF228" s="208">
        <v>7401184</v>
      </c>
      <c r="AG228" s="208">
        <v>9999166.6500000004</v>
      </c>
      <c r="AH228" s="208">
        <v>754182</v>
      </c>
      <c r="AI228" s="208">
        <v>3210542</v>
      </c>
      <c r="AJ228" s="208">
        <v>4581323</v>
      </c>
      <c r="AK228" s="208">
        <v>5175299.51</v>
      </c>
      <c r="AL228" s="208">
        <v>1667990</v>
      </c>
      <c r="AM228" s="208">
        <v>3110503</v>
      </c>
      <c r="AN228" s="208">
        <v>4331204</v>
      </c>
      <c r="AO228" s="208">
        <v>5843428.3399999999</v>
      </c>
      <c r="AP228" s="208">
        <v>1657576</v>
      </c>
      <c r="AQ228" s="208">
        <v>3256948</v>
      </c>
      <c r="AR228" s="208">
        <v>4602096</v>
      </c>
      <c r="AS228" s="208">
        <v>5922538.9100000001</v>
      </c>
      <c r="AT228" s="208">
        <v>1523270</v>
      </c>
      <c r="AU228" s="208">
        <v>3073019</v>
      </c>
      <c r="AV228" s="208">
        <v>4906212</v>
      </c>
      <c r="AW228" s="208">
        <v>6209242.3600000003</v>
      </c>
      <c r="AX228" s="208">
        <v>1334881</v>
      </c>
      <c r="AY228" s="208">
        <v>2745591</v>
      </c>
      <c r="AZ228" s="208">
        <v>3960912</v>
      </c>
      <c r="BA228" s="208">
        <v>5088586.51</v>
      </c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</row>
    <row r="229" spans="1:71" ht="16.5" customHeight="1" x14ac:dyDescent="0.25">
      <c r="A229" s="208" t="s">
        <v>1402</v>
      </c>
      <c r="B229" s="208">
        <v>2740334</v>
      </c>
      <c r="C229" s="208">
        <v>5712106</v>
      </c>
      <c r="D229" s="208">
        <v>8284471</v>
      </c>
      <c r="E229" s="208">
        <v>12336989</v>
      </c>
      <c r="F229" s="208">
        <v>2601906</v>
      </c>
      <c r="G229" s="208">
        <v>-33975</v>
      </c>
      <c r="H229" s="208">
        <v>-301018</v>
      </c>
      <c r="I229" s="208">
        <v>-348463.1</v>
      </c>
      <c r="J229" s="208">
        <v>384144</v>
      </c>
      <c r="K229" s="208">
        <v>651034</v>
      </c>
      <c r="L229" s="208">
        <v>974006</v>
      </c>
      <c r="M229" s="208">
        <v>1267117.68</v>
      </c>
      <c r="N229" s="208">
        <v>-63334</v>
      </c>
      <c r="O229" s="208">
        <v>-207989</v>
      </c>
      <c r="P229" s="208">
        <v>-428355</v>
      </c>
      <c r="Q229" s="208">
        <v>941672.92</v>
      </c>
      <c r="R229" s="208">
        <v>-191161</v>
      </c>
      <c r="S229" s="208">
        <v>-409093</v>
      </c>
      <c r="T229" s="208">
        <v>-632308</v>
      </c>
      <c r="U229" s="208">
        <v>-387109.32</v>
      </c>
      <c r="V229" s="208">
        <v>-60901</v>
      </c>
      <c r="W229" s="208">
        <v>38011</v>
      </c>
      <c r="X229" s="208">
        <v>-171567</v>
      </c>
      <c r="Y229" s="208">
        <v>-468239.9</v>
      </c>
      <c r="Z229" s="208">
        <v>232520</v>
      </c>
      <c r="AA229" s="208">
        <v>492781</v>
      </c>
      <c r="AB229" s="208">
        <v>578112</v>
      </c>
      <c r="AC229" s="208">
        <v>586781.66</v>
      </c>
      <c r="AD229" s="208">
        <v>276020</v>
      </c>
      <c r="AE229" s="208">
        <v>283888</v>
      </c>
      <c r="AF229" s="208">
        <v>12107</v>
      </c>
      <c r="AG229" s="208">
        <v>248670.5</v>
      </c>
      <c r="AH229" s="208">
        <v>50847</v>
      </c>
      <c r="AI229" s="208">
        <v>115391</v>
      </c>
      <c r="AJ229" s="208">
        <v>236112</v>
      </c>
      <c r="AK229" s="208">
        <v>291182.15000000002</v>
      </c>
      <c r="AL229" s="208">
        <v>-222605</v>
      </c>
      <c r="AM229" s="208">
        <v>-97337</v>
      </c>
      <c r="AN229" s="208">
        <v>152656</v>
      </c>
      <c r="AO229" s="208">
        <v>472332.88</v>
      </c>
      <c r="AP229" s="208">
        <v>-82906</v>
      </c>
      <c r="AQ229" s="208">
        <v>247817</v>
      </c>
      <c r="AR229" s="208">
        <v>477538</v>
      </c>
      <c r="AS229" s="208">
        <v>-89514.59</v>
      </c>
      <c r="AT229" s="208">
        <v>428422</v>
      </c>
      <c r="AU229" s="208">
        <v>1410080</v>
      </c>
      <c r="AV229" s="208">
        <v>1902483</v>
      </c>
      <c r="AW229" s="208">
        <v>2533740.41</v>
      </c>
      <c r="AX229" s="208">
        <v>113567</v>
      </c>
      <c r="AY229" s="208">
        <v>164906</v>
      </c>
      <c r="AZ229" s="208">
        <v>836181</v>
      </c>
      <c r="BA229" s="208">
        <v>1114823.02</v>
      </c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</row>
    <row r="230" spans="1:71" ht="16.5" customHeight="1" x14ac:dyDescent="0.25">
      <c r="A230" s="208" t="s">
        <v>1403</v>
      </c>
      <c r="B230" s="208">
        <v>12500321</v>
      </c>
      <c r="C230" s="208">
        <v>26491788</v>
      </c>
      <c r="D230" s="208">
        <v>38390740</v>
      </c>
      <c r="E230" s="208">
        <v>47702053</v>
      </c>
      <c r="F230" s="208">
        <v>12029763</v>
      </c>
      <c r="G230" s="208">
        <v>23620209</v>
      </c>
      <c r="H230" s="208">
        <v>35302959</v>
      </c>
      <c r="I230" s="208">
        <v>47225415.399999999</v>
      </c>
      <c r="J230" s="208">
        <v>13131239</v>
      </c>
      <c r="K230" s="208">
        <v>26011611</v>
      </c>
      <c r="L230" s="208">
        <v>38875213</v>
      </c>
      <c r="M230" s="208">
        <v>52995488.850000001</v>
      </c>
      <c r="N230" s="208">
        <v>14610104</v>
      </c>
      <c r="O230" s="208">
        <v>28826599</v>
      </c>
      <c r="P230" s="208">
        <v>43080617</v>
      </c>
      <c r="Q230" s="208">
        <v>57604419.130000003</v>
      </c>
      <c r="R230" s="208">
        <v>15934811</v>
      </c>
      <c r="S230" s="208">
        <v>31380974</v>
      </c>
      <c r="T230" s="208">
        <v>46872461</v>
      </c>
      <c r="U230" s="208">
        <v>62570391.43</v>
      </c>
      <c r="V230" s="208">
        <v>16670470</v>
      </c>
      <c r="W230" s="208">
        <v>32639903</v>
      </c>
      <c r="X230" s="208">
        <v>48218714</v>
      </c>
      <c r="Y230" s="208">
        <v>64658372.710000001</v>
      </c>
      <c r="Z230" s="208">
        <v>16885668</v>
      </c>
      <c r="AA230" s="208">
        <v>33231961</v>
      </c>
      <c r="AB230" s="208">
        <v>50237796</v>
      </c>
      <c r="AC230" s="208">
        <v>68381734.819999993</v>
      </c>
      <c r="AD230" s="208">
        <v>18739433</v>
      </c>
      <c r="AE230" s="208">
        <v>37667724</v>
      </c>
      <c r="AF230" s="208">
        <v>55761150</v>
      </c>
      <c r="AG230" s="208">
        <v>73209335.329999998</v>
      </c>
      <c r="AH230" s="208">
        <v>14158405</v>
      </c>
      <c r="AI230" s="208">
        <v>31893535</v>
      </c>
      <c r="AJ230" s="208">
        <v>47826346</v>
      </c>
      <c r="AK230" s="208">
        <v>63543746.939999998</v>
      </c>
      <c r="AL230" s="208">
        <v>18040563</v>
      </c>
      <c r="AM230" s="208">
        <v>35927503</v>
      </c>
      <c r="AN230" s="208">
        <v>54502907</v>
      </c>
      <c r="AO230" s="208">
        <v>73792059.329999998</v>
      </c>
      <c r="AP230" s="208">
        <v>20019730</v>
      </c>
      <c r="AQ230" s="208">
        <v>40018556</v>
      </c>
      <c r="AR230" s="208">
        <v>58783616</v>
      </c>
      <c r="AS230" s="208">
        <v>77710858.409999996</v>
      </c>
      <c r="AT230" s="208">
        <v>19972519</v>
      </c>
      <c r="AU230" s="208">
        <v>40746185</v>
      </c>
      <c r="AV230" s="208">
        <v>63263049</v>
      </c>
      <c r="AW230" s="208">
        <v>84132198.980000004</v>
      </c>
      <c r="AX230" s="208">
        <v>24280913</v>
      </c>
      <c r="AY230" s="208">
        <v>47582892.990000002</v>
      </c>
      <c r="AZ230" s="208">
        <v>70826703</v>
      </c>
      <c r="BA230" s="208">
        <v>94201303.200000003</v>
      </c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</row>
    <row r="231" spans="1:71" ht="16.5" customHeight="1" x14ac:dyDescent="0.25">
      <c r="A231" s="208" t="s">
        <v>1404</v>
      </c>
      <c r="B231" s="208"/>
      <c r="C231" s="208"/>
      <c r="D231" s="208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8"/>
      <c r="AY231" s="208"/>
      <c r="AZ231" s="208"/>
      <c r="BA231" s="208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</row>
    <row r="232" spans="1:71" ht="16.5" customHeight="1" x14ac:dyDescent="0.25">
      <c r="A232" s="208" t="s">
        <v>1405</v>
      </c>
      <c r="B232" s="208">
        <v>0</v>
      </c>
      <c r="C232" s="208">
        <v>0</v>
      </c>
      <c r="D232" s="208">
        <v>0</v>
      </c>
      <c r="E232" s="208">
        <v>0</v>
      </c>
      <c r="F232" s="208">
        <v>0</v>
      </c>
      <c r="G232" s="208">
        <v>-79122</v>
      </c>
      <c r="H232" s="208">
        <v>329818</v>
      </c>
      <c r="I232" s="208">
        <v>-811948.77</v>
      </c>
      <c r="J232" s="208">
        <v>33617</v>
      </c>
      <c r="K232" s="208">
        <v>245528</v>
      </c>
      <c r="L232" s="208">
        <v>288698</v>
      </c>
      <c r="M232" s="208">
        <v>-482476.48</v>
      </c>
      <c r="N232" s="208">
        <v>-494163</v>
      </c>
      <c r="O232" s="208">
        <v>-799137</v>
      </c>
      <c r="P232" s="208">
        <v>-1292036</v>
      </c>
      <c r="Q232" s="208">
        <v>-1973663.74</v>
      </c>
      <c r="R232" s="208">
        <v>-212579</v>
      </c>
      <c r="S232" s="208">
        <v>-668171</v>
      </c>
      <c r="T232" s="208">
        <v>-952272</v>
      </c>
      <c r="U232" s="208">
        <v>-1564470.33</v>
      </c>
      <c r="V232" s="208">
        <v>-211931</v>
      </c>
      <c r="W232" s="208">
        <v>-1198042</v>
      </c>
      <c r="X232" s="208">
        <v>-1646228</v>
      </c>
      <c r="Y232" s="208">
        <v>-3957985.39</v>
      </c>
      <c r="Z232" s="208">
        <v>36469</v>
      </c>
      <c r="AA232" s="208">
        <v>-195571</v>
      </c>
      <c r="AB232" s="208">
        <v>-887096</v>
      </c>
      <c r="AC232" s="208">
        <v>-1696179.79</v>
      </c>
      <c r="AD232" s="208">
        <v>-589997</v>
      </c>
      <c r="AE232" s="208">
        <v>-1286776</v>
      </c>
      <c r="AF232" s="208">
        <v>-1304876</v>
      </c>
      <c r="AG232" s="208">
        <v>-2046091.56</v>
      </c>
      <c r="AH232" s="208">
        <v>120795</v>
      </c>
      <c r="AI232" s="208">
        <v>849734</v>
      </c>
      <c r="AJ232" s="208">
        <v>1471360</v>
      </c>
      <c r="AK232" s="208">
        <v>731903.79</v>
      </c>
      <c r="AL232" s="208">
        <v>-563173</v>
      </c>
      <c r="AM232" s="208">
        <v>-1876658</v>
      </c>
      <c r="AN232" s="208">
        <v>-2986911</v>
      </c>
      <c r="AO232" s="208">
        <v>-5153674.26</v>
      </c>
      <c r="AP232" s="208">
        <v>-1316448</v>
      </c>
      <c r="AQ232" s="208">
        <v>-2280637</v>
      </c>
      <c r="AR232" s="208">
        <v>-2855156</v>
      </c>
      <c r="AS232" s="208">
        <v>-3889748.92</v>
      </c>
      <c r="AT232" s="208">
        <v>602269</v>
      </c>
      <c r="AU232" s="208">
        <v>-389264</v>
      </c>
      <c r="AV232" s="208">
        <v>-2537269</v>
      </c>
      <c r="AW232" s="208">
        <v>-2522918.1800000002</v>
      </c>
      <c r="AX232" s="208">
        <v>-983371</v>
      </c>
      <c r="AY232" s="208">
        <v>-3195101</v>
      </c>
      <c r="AZ232" s="208">
        <v>-3838660</v>
      </c>
      <c r="BA232" s="208">
        <v>-3475903.1</v>
      </c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</row>
    <row r="233" spans="1:71" ht="16.5" customHeight="1" x14ac:dyDescent="0.25">
      <c r="A233" s="208" t="s">
        <v>1406</v>
      </c>
      <c r="B233" s="208">
        <v>0</v>
      </c>
      <c r="C233" s="208">
        <v>0</v>
      </c>
      <c r="D233" s="208">
        <v>0</v>
      </c>
      <c r="E233" s="208">
        <v>0</v>
      </c>
      <c r="F233" s="208">
        <v>0</v>
      </c>
      <c r="G233" s="208">
        <v>660018</v>
      </c>
      <c r="H233" s="208">
        <v>879177</v>
      </c>
      <c r="I233" s="208">
        <v>967541.79</v>
      </c>
      <c r="J233" s="208">
        <v>-133716</v>
      </c>
      <c r="K233" s="208">
        <v>-386240</v>
      </c>
      <c r="L233" s="208">
        <v>-97593</v>
      </c>
      <c r="M233" s="208">
        <v>-296131.02</v>
      </c>
      <c r="N233" s="208">
        <v>-369085</v>
      </c>
      <c r="O233" s="208">
        <v>-284606</v>
      </c>
      <c r="P233" s="208">
        <v>223368</v>
      </c>
      <c r="Q233" s="208">
        <v>31641.35</v>
      </c>
      <c r="R233" s="208">
        <v>-394739</v>
      </c>
      <c r="S233" s="208">
        <v>-68131</v>
      </c>
      <c r="T233" s="208">
        <v>305181</v>
      </c>
      <c r="U233" s="208">
        <v>-362233.21</v>
      </c>
      <c r="V233" s="208">
        <v>-223315</v>
      </c>
      <c r="W233" s="208">
        <v>-179099</v>
      </c>
      <c r="X233" s="208">
        <v>-192442</v>
      </c>
      <c r="Y233" s="208">
        <v>-1511529.35</v>
      </c>
      <c r="Z233" s="208">
        <v>467984</v>
      </c>
      <c r="AA233" s="208">
        <v>85499</v>
      </c>
      <c r="AB233" s="208">
        <v>962400</v>
      </c>
      <c r="AC233" s="208">
        <v>284438.15999999997</v>
      </c>
      <c r="AD233" s="208">
        <v>-1193137</v>
      </c>
      <c r="AE233" s="208">
        <v>-2429488</v>
      </c>
      <c r="AF233" s="208">
        <v>-1087276</v>
      </c>
      <c r="AG233" s="208">
        <v>-2714489.87</v>
      </c>
      <c r="AH233" s="208">
        <v>-1229919</v>
      </c>
      <c r="AI233" s="208">
        <v>-2310795</v>
      </c>
      <c r="AJ233" s="208">
        <v>366274</v>
      </c>
      <c r="AK233" s="208">
        <v>1672451.34</v>
      </c>
      <c r="AL233" s="208">
        <v>-1008268</v>
      </c>
      <c r="AM233" s="208">
        <v>-924512</v>
      </c>
      <c r="AN233" s="208">
        <v>852065</v>
      </c>
      <c r="AO233" s="208">
        <v>-473275.19</v>
      </c>
      <c r="AP233" s="208">
        <v>-602292</v>
      </c>
      <c r="AQ233" s="208">
        <v>-349974</v>
      </c>
      <c r="AR233" s="208">
        <v>461994</v>
      </c>
      <c r="AS233" s="208">
        <v>307110.76</v>
      </c>
      <c r="AT233" s="208">
        <v>229132</v>
      </c>
      <c r="AU233" s="208">
        <v>-330477</v>
      </c>
      <c r="AV233" s="208">
        <v>876226</v>
      </c>
      <c r="AW233" s="208">
        <v>-989858.92</v>
      </c>
      <c r="AX233" s="208">
        <v>2145366</v>
      </c>
      <c r="AY233" s="208">
        <v>1755545</v>
      </c>
      <c r="AZ233" s="208">
        <v>2219245</v>
      </c>
      <c r="BA233" s="208">
        <v>2498786.04</v>
      </c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</row>
    <row r="234" spans="1:71" ht="16.5" customHeight="1" x14ac:dyDescent="0.25">
      <c r="A234" s="208" t="s">
        <v>1407</v>
      </c>
      <c r="B234" s="208">
        <v>1798211</v>
      </c>
      <c r="C234" s="208">
        <v>1245471</v>
      </c>
      <c r="D234" s="208">
        <v>1389319</v>
      </c>
      <c r="E234" s="208">
        <v>1074127</v>
      </c>
      <c r="F234" s="208">
        <v>1360071</v>
      </c>
      <c r="G234" s="208">
        <v>905735</v>
      </c>
      <c r="H234" s="208">
        <v>1226079</v>
      </c>
      <c r="I234" s="208">
        <v>1584357.58</v>
      </c>
      <c r="J234" s="208">
        <v>-146315</v>
      </c>
      <c r="K234" s="208">
        <v>-21413</v>
      </c>
      <c r="L234" s="208">
        <v>-905957</v>
      </c>
      <c r="M234" s="208">
        <v>-1527349.13</v>
      </c>
      <c r="N234" s="208">
        <v>-2243</v>
      </c>
      <c r="O234" s="208">
        <v>202455</v>
      </c>
      <c r="P234" s="208">
        <v>68242</v>
      </c>
      <c r="Q234" s="208">
        <v>-1248368.8600000001</v>
      </c>
      <c r="R234" s="208">
        <v>701065</v>
      </c>
      <c r="S234" s="208">
        <v>1029915</v>
      </c>
      <c r="T234" s="208">
        <v>-914164</v>
      </c>
      <c r="U234" s="208">
        <v>-1107988.7</v>
      </c>
      <c r="V234" s="208">
        <v>277364</v>
      </c>
      <c r="W234" s="208">
        <v>-95541</v>
      </c>
      <c r="X234" s="208">
        <v>2269</v>
      </c>
      <c r="Y234" s="208">
        <v>-165839.01</v>
      </c>
      <c r="Z234" s="208">
        <v>106464</v>
      </c>
      <c r="AA234" s="208">
        <v>-598655</v>
      </c>
      <c r="AB234" s="208">
        <v>-260623</v>
      </c>
      <c r="AC234" s="208">
        <v>-384589.6</v>
      </c>
      <c r="AD234" s="208">
        <v>334341</v>
      </c>
      <c r="AE234" s="208">
        <v>-807463</v>
      </c>
      <c r="AF234" s="208">
        <v>-1463131</v>
      </c>
      <c r="AG234" s="208">
        <v>-1416589.32</v>
      </c>
      <c r="AH234" s="208">
        <v>187054</v>
      </c>
      <c r="AI234" s="208">
        <v>869762</v>
      </c>
      <c r="AJ234" s="208">
        <v>2794048</v>
      </c>
      <c r="AK234" s="208">
        <v>2612140.52</v>
      </c>
      <c r="AL234" s="208">
        <v>237385</v>
      </c>
      <c r="AM234" s="208">
        <v>1382575</v>
      </c>
      <c r="AN234" s="208">
        <v>1400411</v>
      </c>
      <c r="AO234" s="208">
        <v>1530249.22</v>
      </c>
      <c r="AP234" s="208">
        <v>291630</v>
      </c>
      <c r="AQ234" s="208">
        <v>437024</v>
      </c>
      <c r="AR234" s="208">
        <v>518247</v>
      </c>
      <c r="AS234" s="208">
        <v>689721.99</v>
      </c>
      <c r="AT234" s="208">
        <v>738185</v>
      </c>
      <c r="AU234" s="208">
        <v>944259</v>
      </c>
      <c r="AV234" s="208">
        <v>1134287</v>
      </c>
      <c r="AW234" s="208">
        <v>987100.3</v>
      </c>
      <c r="AX234" s="208">
        <v>-32590</v>
      </c>
      <c r="AY234" s="208">
        <v>-53757</v>
      </c>
      <c r="AZ234" s="208">
        <v>191700</v>
      </c>
      <c r="BA234" s="208">
        <v>-74084.13</v>
      </c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</row>
    <row r="235" spans="1:71" ht="16.5" customHeight="1" x14ac:dyDescent="0.25">
      <c r="A235" s="208" t="s">
        <v>1408</v>
      </c>
      <c r="B235" s="208"/>
      <c r="C235" s="208"/>
      <c r="D235" s="208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208"/>
      <c r="AK235" s="208"/>
      <c r="AL235" s="208"/>
      <c r="AM235" s="208"/>
      <c r="AN235" s="208"/>
      <c r="AO235" s="208"/>
      <c r="AP235" s="208"/>
      <c r="AQ235" s="208"/>
      <c r="AR235" s="208"/>
      <c r="AS235" s="208"/>
      <c r="AT235" s="208"/>
      <c r="AU235" s="208"/>
      <c r="AV235" s="208"/>
      <c r="AW235" s="208"/>
      <c r="AX235" s="208"/>
      <c r="AY235" s="208"/>
      <c r="AZ235" s="208"/>
      <c r="BA235" s="208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</row>
    <row r="236" spans="1:71" ht="16.5" customHeight="1" x14ac:dyDescent="0.25">
      <c r="A236" s="208" t="s">
        <v>1409</v>
      </c>
      <c r="B236" s="208">
        <v>0</v>
      </c>
      <c r="C236" s="208">
        <v>0</v>
      </c>
      <c r="D236" s="208">
        <v>0</v>
      </c>
      <c r="E236" s="208">
        <v>0</v>
      </c>
      <c r="F236" s="208">
        <v>0</v>
      </c>
      <c r="G236" s="208">
        <v>-53834</v>
      </c>
      <c r="H236" s="208">
        <v>-547975</v>
      </c>
      <c r="I236" s="208">
        <v>-700843.41</v>
      </c>
      <c r="J236" s="208">
        <v>274089</v>
      </c>
      <c r="K236" s="208">
        <v>-8553</v>
      </c>
      <c r="L236" s="208">
        <v>289394</v>
      </c>
      <c r="M236" s="208">
        <v>721757.64</v>
      </c>
      <c r="N236" s="208">
        <v>-177643</v>
      </c>
      <c r="O236" s="208">
        <v>-316056</v>
      </c>
      <c r="P236" s="208">
        <v>-55273</v>
      </c>
      <c r="Q236" s="208">
        <v>813001.04</v>
      </c>
      <c r="R236" s="208">
        <v>-265576</v>
      </c>
      <c r="S236" s="208">
        <v>-184284</v>
      </c>
      <c r="T236" s="208">
        <v>1577567</v>
      </c>
      <c r="U236" s="208">
        <v>1537305.61</v>
      </c>
      <c r="V236" s="208">
        <v>-2605148</v>
      </c>
      <c r="W236" s="208">
        <v>-1732690</v>
      </c>
      <c r="X236" s="208">
        <v>-195590</v>
      </c>
      <c r="Y236" s="208">
        <v>2610009.21</v>
      </c>
      <c r="Z236" s="208">
        <v>-2115431</v>
      </c>
      <c r="AA236" s="208">
        <v>-1678653</v>
      </c>
      <c r="AB236" s="208">
        <v>-117144</v>
      </c>
      <c r="AC236" s="208">
        <v>2411268.6</v>
      </c>
      <c r="AD236" s="208">
        <v>-1070938</v>
      </c>
      <c r="AE236" s="208">
        <v>-753486</v>
      </c>
      <c r="AF236" s="208">
        <v>-1112486</v>
      </c>
      <c r="AG236" s="208">
        <v>2018694.67</v>
      </c>
      <c r="AH236" s="208">
        <v>3700815</v>
      </c>
      <c r="AI236" s="208">
        <v>1498961</v>
      </c>
      <c r="AJ236" s="208">
        <v>-787144</v>
      </c>
      <c r="AK236" s="208">
        <v>3289463.17</v>
      </c>
      <c r="AL236" s="208">
        <v>-2505487</v>
      </c>
      <c r="AM236" s="208">
        <v>-2047344</v>
      </c>
      <c r="AN236" s="208">
        <v>-1814738</v>
      </c>
      <c r="AO236" s="208">
        <v>1504332.14</v>
      </c>
      <c r="AP236" s="208">
        <v>10615</v>
      </c>
      <c r="AQ236" s="208">
        <v>-2554921</v>
      </c>
      <c r="AR236" s="208">
        <v>-971476</v>
      </c>
      <c r="AS236" s="208">
        <v>1344423.5</v>
      </c>
      <c r="AT236" s="208">
        <v>-233529</v>
      </c>
      <c r="AU236" s="208">
        <v>-2578951</v>
      </c>
      <c r="AV236" s="208">
        <v>-348048</v>
      </c>
      <c r="AW236" s="208">
        <v>1904589.59</v>
      </c>
      <c r="AX236" s="208">
        <v>-2299101</v>
      </c>
      <c r="AY236" s="208">
        <v>-2875131</v>
      </c>
      <c r="AZ236" s="208">
        <v>-3959508</v>
      </c>
      <c r="BA236" s="208">
        <v>-1062139.7</v>
      </c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</row>
    <row r="237" spans="1:71" ht="16.5" customHeight="1" x14ac:dyDescent="0.25">
      <c r="A237" s="208" t="s">
        <v>1410</v>
      </c>
      <c r="B237" s="208">
        <v>500650</v>
      </c>
      <c r="C237" s="208">
        <v>-7009519</v>
      </c>
      <c r="D237" s="208">
        <v>-8529325</v>
      </c>
      <c r="E237" s="208">
        <v>-3228948</v>
      </c>
      <c r="F237" s="208">
        <v>-372300</v>
      </c>
      <c r="G237" s="208">
        <v>1617149</v>
      </c>
      <c r="H237" s="208">
        <v>3047816</v>
      </c>
      <c r="I237" s="208">
        <v>308501.44</v>
      </c>
      <c r="J237" s="208">
        <v>1805247</v>
      </c>
      <c r="K237" s="208">
        <v>2999822</v>
      </c>
      <c r="L237" s="208">
        <v>4633916</v>
      </c>
      <c r="M237" s="208">
        <v>1545286.82</v>
      </c>
      <c r="N237" s="208">
        <v>1039499</v>
      </c>
      <c r="O237" s="208">
        <v>3412262</v>
      </c>
      <c r="P237" s="208">
        <v>6237727</v>
      </c>
      <c r="Q237" s="208">
        <v>3190490.17</v>
      </c>
      <c r="R237" s="208">
        <v>666641</v>
      </c>
      <c r="S237" s="208">
        <v>3788812</v>
      </c>
      <c r="T237" s="208">
        <v>5626806</v>
      </c>
      <c r="U237" s="208">
        <v>1169156.27</v>
      </c>
      <c r="V237" s="208">
        <v>2285276</v>
      </c>
      <c r="W237" s="208">
        <v>4526863</v>
      </c>
      <c r="X237" s="208">
        <v>6143629</v>
      </c>
      <c r="Y237" s="208">
        <v>-1079653.0900000001</v>
      </c>
      <c r="Z237" s="208">
        <v>1551252</v>
      </c>
      <c r="AA237" s="208">
        <v>3066051</v>
      </c>
      <c r="AB237" s="208">
        <v>2920727</v>
      </c>
      <c r="AC237" s="208">
        <v>3177690.55</v>
      </c>
      <c r="AD237" s="208">
        <v>955281</v>
      </c>
      <c r="AE237" s="208">
        <v>862684</v>
      </c>
      <c r="AF237" s="208">
        <v>1626754</v>
      </c>
      <c r="AG237" s="208">
        <v>873130.46</v>
      </c>
      <c r="AH237" s="208">
        <v>116811</v>
      </c>
      <c r="AI237" s="208">
        <v>-280931</v>
      </c>
      <c r="AJ237" s="208">
        <v>-859091</v>
      </c>
      <c r="AK237" s="208">
        <v>-312001.87</v>
      </c>
      <c r="AL237" s="208">
        <v>-34529</v>
      </c>
      <c r="AM237" s="208">
        <v>162647</v>
      </c>
      <c r="AN237" s="208">
        <v>15853</v>
      </c>
      <c r="AO237" s="208">
        <v>-138185.28</v>
      </c>
      <c r="AP237" s="208">
        <v>-317623</v>
      </c>
      <c r="AQ237" s="208">
        <v>-675765</v>
      </c>
      <c r="AR237" s="208">
        <v>-762645</v>
      </c>
      <c r="AS237" s="208">
        <v>-267971.3</v>
      </c>
      <c r="AT237" s="208">
        <v>-204464</v>
      </c>
      <c r="AU237" s="208">
        <v>-391497</v>
      </c>
      <c r="AV237" s="208">
        <v>-351414</v>
      </c>
      <c r="AW237" s="208">
        <v>-162460.32999999999</v>
      </c>
      <c r="AX237" s="208">
        <v>-91652</v>
      </c>
      <c r="AY237" s="208">
        <v>-100556</v>
      </c>
      <c r="AZ237" s="208">
        <v>-225310</v>
      </c>
      <c r="BA237" s="208">
        <v>15604.93</v>
      </c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</row>
    <row r="238" spans="1:71" ht="16.5" customHeight="1" x14ac:dyDescent="0.25">
      <c r="A238" s="208" t="s">
        <v>1411</v>
      </c>
      <c r="B238" s="208">
        <v>14799182</v>
      </c>
      <c r="C238" s="208">
        <v>20727740</v>
      </c>
      <c r="D238" s="208">
        <v>31250734</v>
      </c>
      <c r="E238" s="208">
        <v>45547232</v>
      </c>
      <c r="F238" s="208">
        <v>13017534</v>
      </c>
      <c r="G238" s="208">
        <v>26670155</v>
      </c>
      <c r="H238" s="208">
        <v>40237874</v>
      </c>
      <c r="I238" s="208">
        <v>48573024.030000001</v>
      </c>
      <c r="J238" s="208">
        <v>14964161</v>
      </c>
      <c r="K238" s="208">
        <v>28840755</v>
      </c>
      <c r="L238" s="208">
        <v>43083671</v>
      </c>
      <c r="M238" s="208">
        <v>52956576.670000002</v>
      </c>
      <c r="N238" s="208">
        <v>14606469</v>
      </c>
      <c r="O238" s="208">
        <v>31041517</v>
      </c>
      <c r="P238" s="208">
        <v>48262645</v>
      </c>
      <c r="Q238" s="208">
        <v>58417519.079999998</v>
      </c>
      <c r="R238" s="208">
        <v>16429623</v>
      </c>
      <c r="S238" s="208">
        <v>35279115</v>
      </c>
      <c r="T238" s="208">
        <v>52515579</v>
      </c>
      <c r="U238" s="208">
        <v>62242161.079999998</v>
      </c>
      <c r="V238" s="208">
        <v>16192716</v>
      </c>
      <c r="W238" s="208">
        <v>33961394</v>
      </c>
      <c r="X238" s="208">
        <v>52330352</v>
      </c>
      <c r="Y238" s="208">
        <v>60553375.079999998</v>
      </c>
      <c r="Z238" s="208">
        <v>16932406</v>
      </c>
      <c r="AA238" s="208">
        <v>33910632</v>
      </c>
      <c r="AB238" s="208">
        <v>52856060</v>
      </c>
      <c r="AC238" s="208">
        <v>72174362.739999995</v>
      </c>
      <c r="AD238" s="208">
        <v>17174983</v>
      </c>
      <c r="AE238" s="208">
        <v>33253195</v>
      </c>
      <c r="AF238" s="208">
        <v>52420135</v>
      </c>
      <c r="AG238" s="208">
        <v>69923989.719999999</v>
      </c>
      <c r="AH238" s="208">
        <v>17053961</v>
      </c>
      <c r="AI238" s="208">
        <v>32520266</v>
      </c>
      <c r="AJ238" s="208">
        <v>50811793</v>
      </c>
      <c r="AK238" s="208">
        <v>71537703.890000001</v>
      </c>
      <c r="AL238" s="208">
        <v>14166491</v>
      </c>
      <c r="AM238" s="208">
        <v>32624211</v>
      </c>
      <c r="AN238" s="208">
        <v>51969587</v>
      </c>
      <c r="AO238" s="208">
        <v>71061505.969999999</v>
      </c>
      <c r="AP238" s="208">
        <v>18085612</v>
      </c>
      <c r="AQ238" s="208">
        <v>34594283</v>
      </c>
      <c r="AR238" s="208">
        <v>55174580</v>
      </c>
      <c r="AS238" s="208">
        <v>75894394.439999998</v>
      </c>
      <c r="AT238" s="208">
        <v>21104112</v>
      </c>
      <c r="AU238" s="208">
        <v>38000255</v>
      </c>
      <c r="AV238" s="208">
        <v>62036831</v>
      </c>
      <c r="AW238" s="208">
        <v>83348651.450000003</v>
      </c>
      <c r="AX238" s="208">
        <v>23019565</v>
      </c>
      <c r="AY238" s="208">
        <v>43113892.990000002</v>
      </c>
      <c r="AZ238" s="208">
        <v>65214170</v>
      </c>
      <c r="BA238" s="208">
        <v>92103567.239999995</v>
      </c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</row>
    <row r="239" spans="1:71" ht="16.5" customHeight="1" x14ac:dyDescent="0.25">
      <c r="A239" s="208" t="s">
        <v>1412</v>
      </c>
      <c r="B239" s="208">
        <v>0</v>
      </c>
      <c r="C239" s="208">
        <v>0</v>
      </c>
      <c r="D239" s="208">
        <v>0</v>
      </c>
      <c r="E239" s="208">
        <v>-8825742</v>
      </c>
      <c r="F239" s="208">
        <v>-587473</v>
      </c>
      <c r="G239" s="208">
        <v>-4008918</v>
      </c>
      <c r="H239" s="208">
        <v>-7096949</v>
      </c>
      <c r="I239" s="208">
        <v>-7659524.4299999997</v>
      </c>
      <c r="J239" s="208">
        <v>-1494288</v>
      </c>
      <c r="K239" s="208">
        <v>-3942583</v>
      </c>
      <c r="L239" s="208">
        <v>-7329108</v>
      </c>
      <c r="M239" s="208">
        <v>-7732401.0999999996</v>
      </c>
      <c r="N239" s="208">
        <v>-476010</v>
      </c>
      <c r="O239" s="208">
        <v>-5052335</v>
      </c>
      <c r="P239" s="208">
        <v>-9663241</v>
      </c>
      <c r="Q239" s="208">
        <v>-10201076.27</v>
      </c>
      <c r="R239" s="208">
        <v>-544151</v>
      </c>
      <c r="S239" s="208">
        <v>-6029426</v>
      </c>
      <c r="T239" s="208">
        <v>-10591077</v>
      </c>
      <c r="U239" s="208">
        <v>-11109515.279999999</v>
      </c>
      <c r="V239" s="208">
        <v>-508555</v>
      </c>
      <c r="W239" s="208">
        <v>-4554970</v>
      </c>
      <c r="X239" s="208">
        <v>-8736273</v>
      </c>
      <c r="Y239" s="208">
        <v>-9224648.1099999994</v>
      </c>
      <c r="Z239" s="208">
        <v>-656079</v>
      </c>
      <c r="AA239" s="208">
        <v>-3914410</v>
      </c>
      <c r="AB239" s="208">
        <v>-8731245</v>
      </c>
      <c r="AC239" s="208">
        <v>-9353964.8499999996</v>
      </c>
      <c r="AD239" s="208">
        <v>-798362</v>
      </c>
      <c r="AE239" s="208">
        <v>-3647199</v>
      </c>
      <c r="AF239" s="208">
        <v>-7809567</v>
      </c>
      <c r="AG239" s="208">
        <v>-8294587.9400000004</v>
      </c>
      <c r="AH239" s="208">
        <v>-427595</v>
      </c>
      <c r="AI239" s="208">
        <v>-5677637</v>
      </c>
      <c r="AJ239" s="208">
        <v>-9566582</v>
      </c>
      <c r="AK239" s="208">
        <v>-9902247.1099999994</v>
      </c>
      <c r="AL239" s="208">
        <v>-328842</v>
      </c>
      <c r="AM239" s="208">
        <v>-2366364</v>
      </c>
      <c r="AN239" s="208">
        <v>-5207263</v>
      </c>
      <c r="AO239" s="208">
        <v>-5532986.8499999996</v>
      </c>
      <c r="AP239" s="208">
        <v>-351393</v>
      </c>
      <c r="AQ239" s="208">
        <v>-3401180</v>
      </c>
      <c r="AR239" s="208">
        <v>-6292603</v>
      </c>
      <c r="AS239" s="208">
        <v>-6762700.25</v>
      </c>
      <c r="AT239" s="208">
        <v>-492729</v>
      </c>
      <c r="AU239" s="208">
        <v>-3389131</v>
      </c>
      <c r="AV239" s="208">
        <v>-6100638</v>
      </c>
      <c r="AW239" s="208">
        <v>-6721408.8700000001</v>
      </c>
      <c r="AX239" s="208">
        <v>-469368</v>
      </c>
      <c r="AY239" s="208">
        <v>-788657</v>
      </c>
      <c r="AZ239" s="208">
        <v>-5979638</v>
      </c>
      <c r="BA239" s="208">
        <v>-6474175.4699999997</v>
      </c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</row>
    <row r="240" spans="1:71" ht="16.5" customHeight="1" x14ac:dyDescent="0.25">
      <c r="A240" s="208" t="s">
        <v>1413</v>
      </c>
      <c r="B240" s="208">
        <v>14799182</v>
      </c>
      <c r="C240" s="208">
        <v>20727740</v>
      </c>
      <c r="D240" s="208">
        <v>31250734</v>
      </c>
      <c r="E240" s="208">
        <v>36721490</v>
      </c>
      <c r="F240" s="208">
        <v>12430061</v>
      </c>
      <c r="G240" s="208">
        <v>22661237</v>
      </c>
      <c r="H240" s="208">
        <v>33140925</v>
      </c>
      <c r="I240" s="208">
        <v>40913499.590000004</v>
      </c>
      <c r="J240" s="208">
        <v>13469873</v>
      </c>
      <c r="K240" s="208">
        <v>24898172</v>
      </c>
      <c r="L240" s="208">
        <v>35754563</v>
      </c>
      <c r="M240" s="208">
        <v>45224175.57</v>
      </c>
      <c r="N240" s="208">
        <v>14130459</v>
      </c>
      <c r="O240" s="208">
        <v>25989182</v>
      </c>
      <c r="P240" s="208">
        <v>38599404</v>
      </c>
      <c r="Q240" s="208">
        <v>48216442.810000002</v>
      </c>
      <c r="R240" s="208">
        <v>15885472</v>
      </c>
      <c r="S240" s="208">
        <v>29249689</v>
      </c>
      <c r="T240" s="208">
        <v>41924502</v>
      </c>
      <c r="U240" s="208">
        <v>51132645.799999997</v>
      </c>
      <c r="V240" s="208">
        <v>15684161</v>
      </c>
      <c r="W240" s="208">
        <v>29406424</v>
      </c>
      <c r="X240" s="208">
        <v>43594079</v>
      </c>
      <c r="Y240" s="208">
        <v>51328726.969999999</v>
      </c>
      <c r="Z240" s="208">
        <v>16276327</v>
      </c>
      <c r="AA240" s="208">
        <v>29996222</v>
      </c>
      <c r="AB240" s="208">
        <v>44124815</v>
      </c>
      <c r="AC240" s="208">
        <v>62820397.890000001</v>
      </c>
      <c r="AD240" s="208">
        <v>16376621</v>
      </c>
      <c r="AE240" s="208">
        <v>29605996</v>
      </c>
      <c r="AF240" s="208">
        <v>44610568</v>
      </c>
      <c r="AG240" s="208">
        <v>61629401.780000001</v>
      </c>
      <c r="AH240" s="208">
        <v>16626366</v>
      </c>
      <c r="AI240" s="208">
        <v>26842629</v>
      </c>
      <c r="AJ240" s="208">
        <v>41245211</v>
      </c>
      <c r="AK240" s="208">
        <v>61635456.770000003</v>
      </c>
      <c r="AL240" s="208">
        <v>13837649</v>
      </c>
      <c r="AM240" s="208">
        <v>30257847</v>
      </c>
      <c r="AN240" s="208">
        <v>46762324</v>
      </c>
      <c r="AO240" s="208">
        <v>65528519.119999997</v>
      </c>
      <c r="AP240" s="208">
        <v>17734219</v>
      </c>
      <c r="AQ240" s="208">
        <v>31193103</v>
      </c>
      <c r="AR240" s="208">
        <v>48881977</v>
      </c>
      <c r="AS240" s="208">
        <v>69131694.189999998</v>
      </c>
      <c r="AT240" s="208">
        <v>20611383</v>
      </c>
      <c r="AU240" s="208">
        <v>34611124</v>
      </c>
      <c r="AV240" s="208">
        <v>55936193</v>
      </c>
      <c r="AW240" s="208">
        <v>76627242.569999993</v>
      </c>
      <c r="AX240" s="208">
        <v>22550197</v>
      </c>
      <c r="AY240" s="208">
        <v>42325235.990000002</v>
      </c>
      <c r="AZ240" s="208">
        <v>59234532</v>
      </c>
      <c r="BA240" s="208">
        <v>85629391.780000001</v>
      </c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</row>
    <row r="241" spans="1:71" ht="16.5" customHeight="1" x14ac:dyDescent="0.25">
      <c r="A241" s="208" t="s">
        <v>1414</v>
      </c>
      <c r="B241" s="208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</row>
    <row r="242" spans="1:71" ht="16.5" customHeight="1" x14ac:dyDescent="0.25">
      <c r="A242" s="208" t="s">
        <v>1415</v>
      </c>
      <c r="B242" s="208">
        <v>0</v>
      </c>
      <c r="C242" s="208">
        <v>0</v>
      </c>
      <c r="D242" s="208">
        <v>0</v>
      </c>
      <c r="E242" s="208">
        <v>0</v>
      </c>
      <c r="F242" s="208">
        <v>0</v>
      </c>
      <c r="G242" s="208">
        <v>105968</v>
      </c>
      <c r="H242" s="208">
        <v>56155</v>
      </c>
      <c r="I242" s="208">
        <v>96153.58</v>
      </c>
      <c r="J242" s="208">
        <v>-1909559</v>
      </c>
      <c r="K242" s="208">
        <v>-4930319</v>
      </c>
      <c r="L242" s="208">
        <v>-5062151</v>
      </c>
      <c r="M242" s="208">
        <v>-4021585.59</v>
      </c>
      <c r="N242" s="208">
        <v>4101442</v>
      </c>
      <c r="O242" s="208">
        <v>3600105</v>
      </c>
      <c r="P242" s="208">
        <v>3596572</v>
      </c>
      <c r="Q242" s="208">
        <v>3494040.48</v>
      </c>
      <c r="R242" s="208">
        <v>-208582</v>
      </c>
      <c r="S242" s="208">
        <v>-6616573</v>
      </c>
      <c r="T242" s="208">
        <v>-2493990</v>
      </c>
      <c r="U242" s="208">
        <v>-612419.79</v>
      </c>
      <c r="V242" s="208">
        <v>0</v>
      </c>
      <c r="W242" s="208">
        <v>0</v>
      </c>
      <c r="X242" s="208">
        <v>0</v>
      </c>
      <c r="Y242" s="208">
        <v>-233830.52</v>
      </c>
      <c r="Z242" s="208">
        <v>0</v>
      </c>
      <c r="AA242" s="208">
        <v>0</v>
      </c>
      <c r="AB242" s="208">
        <v>0</v>
      </c>
      <c r="AC242" s="208">
        <v>0</v>
      </c>
      <c r="AD242" s="208">
        <v>0</v>
      </c>
      <c r="AE242" s="208">
        <v>0</v>
      </c>
      <c r="AF242" s="208">
        <v>1125936</v>
      </c>
      <c r="AG242" s="208">
        <v>0</v>
      </c>
      <c r="AH242" s="208">
        <v>0</v>
      </c>
      <c r="AI242" s="208">
        <v>269800</v>
      </c>
      <c r="AJ242" s="208">
        <v>0</v>
      </c>
      <c r="AK242" s="208">
        <v>0</v>
      </c>
      <c r="AL242" s="208">
        <v>0</v>
      </c>
      <c r="AM242" s="208">
        <v>0</v>
      </c>
      <c r="AN242" s="208">
        <v>0</v>
      </c>
      <c r="AO242" s="208">
        <v>0</v>
      </c>
      <c r="AP242" s="208">
        <v>0</v>
      </c>
      <c r="AQ242" s="208">
        <v>0</v>
      </c>
      <c r="AR242" s="208">
        <v>0</v>
      </c>
      <c r="AS242" s="208">
        <v>0</v>
      </c>
      <c r="AT242" s="208">
        <v>0</v>
      </c>
      <c r="AU242" s="208">
        <v>0</v>
      </c>
      <c r="AV242" s="208">
        <v>0</v>
      </c>
      <c r="AW242" s="208">
        <v>0</v>
      </c>
      <c r="AX242" s="208">
        <v>0</v>
      </c>
      <c r="AY242" s="208">
        <v>0</v>
      </c>
      <c r="AZ242" s="208">
        <v>0</v>
      </c>
      <c r="BA242" s="208">
        <v>0</v>
      </c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</row>
    <row r="243" spans="1:71" ht="16.5" customHeight="1" x14ac:dyDescent="0.25">
      <c r="A243" s="208" t="s">
        <v>1416</v>
      </c>
      <c r="B243" s="208">
        <v>0</v>
      </c>
      <c r="C243" s="208">
        <v>0</v>
      </c>
      <c r="D243" s="208">
        <v>0</v>
      </c>
      <c r="E243" s="208">
        <v>0</v>
      </c>
      <c r="F243" s="208">
        <v>0</v>
      </c>
      <c r="G243" s="208">
        <v>0</v>
      </c>
      <c r="H243" s="208">
        <v>0</v>
      </c>
      <c r="I243" s="208">
        <v>0</v>
      </c>
      <c r="J243" s="208">
        <v>0</v>
      </c>
      <c r="K243" s="208">
        <v>2325752</v>
      </c>
      <c r="L243" s="208">
        <v>2051999</v>
      </c>
      <c r="M243" s="208">
        <v>2999470.91</v>
      </c>
      <c r="N243" s="208">
        <v>0</v>
      </c>
      <c r="O243" s="208">
        <v>0</v>
      </c>
      <c r="P243" s="208">
        <v>0</v>
      </c>
      <c r="Q243" s="208">
        <v>0</v>
      </c>
      <c r="R243" s="208">
        <v>0</v>
      </c>
      <c r="S243" s="208">
        <v>0</v>
      </c>
      <c r="T243" s="208">
        <v>0</v>
      </c>
      <c r="U243" s="208">
        <v>0</v>
      </c>
      <c r="V243" s="208">
        <v>59091</v>
      </c>
      <c r="W243" s="208">
        <v>0</v>
      </c>
      <c r="X243" s="208">
        <v>0</v>
      </c>
      <c r="Y243" s="208">
        <v>2857.01</v>
      </c>
      <c r="Z243" s="208">
        <v>0</v>
      </c>
      <c r="AA243" s="208">
        <v>62833</v>
      </c>
      <c r="AB243" s="208">
        <v>100912</v>
      </c>
      <c r="AC243" s="208">
        <v>82882.25</v>
      </c>
      <c r="AD243" s="208">
        <v>0</v>
      </c>
      <c r="AE243" s="208">
        <v>0</v>
      </c>
      <c r="AF243" s="208">
        <v>0</v>
      </c>
      <c r="AG243" s="208">
        <v>1230043.6399999999</v>
      </c>
      <c r="AH243" s="208">
        <v>244368</v>
      </c>
      <c r="AI243" s="208">
        <v>0</v>
      </c>
      <c r="AJ243" s="208">
        <v>304674</v>
      </c>
      <c r="AK243" s="208">
        <v>303674.05</v>
      </c>
      <c r="AL243" s="208">
        <v>0</v>
      </c>
      <c r="AM243" s="208">
        <v>0</v>
      </c>
      <c r="AN243" s="208">
        <v>0</v>
      </c>
      <c r="AO243" s="208">
        <v>0</v>
      </c>
      <c r="AP243" s="208">
        <v>0</v>
      </c>
      <c r="AQ243" s="208">
        <v>0</v>
      </c>
      <c r="AR243" s="208">
        <v>0</v>
      </c>
      <c r="AS243" s="208">
        <v>0</v>
      </c>
      <c r="AT243" s="208">
        <v>0</v>
      </c>
      <c r="AU243" s="208">
        <v>0</v>
      </c>
      <c r="AV243" s="208">
        <v>0</v>
      </c>
      <c r="AW243" s="208">
        <v>0</v>
      </c>
      <c r="AX243" s="208">
        <v>0</v>
      </c>
      <c r="AY243" s="208">
        <v>0</v>
      </c>
      <c r="AZ243" s="208">
        <v>0</v>
      </c>
      <c r="BA243" s="208">
        <v>0</v>
      </c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</row>
    <row r="244" spans="1:71" ht="16.5" customHeight="1" x14ac:dyDescent="0.25">
      <c r="A244" s="208" t="s">
        <v>1417</v>
      </c>
      <c r="B244" s="208">
        <v>-3329345</v>
      </c>
      <c r="C244" s="208">
        <v>-5061872</v>
      </c>
      <c r="D244" s="208">
        <v>-7121054</v>
      </c>
      <c r="E244" s="208">
        <v>-228914</v>
      </c>
      <c r="F244" s="208">
        <v>-2146257</v>
      </c>
      <c r="G244" s="208">
        <v>-3891918</v>
      </c>
      <c r="H244" s="208">
        <v>-61598</v>
      </c>
      <c r="I244" s="208">
        <v>-3104310.12</v>
      </c>
      <c r="J244" s="208">
        <v>-232227</v>
      </c>
      <c r="K244" s="208">
        <v>0</v>
      </c>
      <c r="L244" s="208">
        <v>0</v>
      </c>
      <c r="M244" s="208">
        <v>0</v>
      </c>
      <c r="N244" s="208">
        <v>0</v>
      </c>
      <c r="O244" s="208">
        <v>-98</v>
      </c>
      <c r="P244" s="208">
        <v>-98</v>
      </c>
      <c r="Q244" s="208">
        <v>-97.77</v>
      </c>
      <c r="R244" s="208">
        <v>0</v>
      </c>
      <c r="S244" s="208">
        <v>-287</v>
      </c>
      <c r="T244" s="208">
        <v>-287</v>
      </c>
      <c r="U244" s="208">
        <v>-791.13</v>
      </c>
      <c r="V244" s="208">
        <v>0</v>
      </c>
      <c r="W244" s="208">
        <v>-118864</v>
      </c>
      <c r="X244" s="208">
        <v>-221316</v>
      </c>
      <c r="Y244" s="208">
        <v>0</v>
      </c>
      <c r="Z244" s="208">
        <v>0</v>
      </c>
      <c r="AA244" s="208">
        <v>0</v>
      </c>
      <c r="AB244" s="208">
        <v>0</v>
      </c>
      <c r="AC244" s="208">
        <v>0</v>
      </c>
      <c r="AD244" s="208">
        <v>-18138</v>
      </c>
      <c r="AE244" s="208">
        <v>-54625</v>
      </c>
      <c r="AF244" s="208">
        <v>0</v>
      </c>
      <c r="AG244" s="208">
        <v>0</v>
      </c>
      <c r="AH244" s="208">
        <v>0</v>
      </c>
      <c r="AI244" s="208">
        <v>0</v>
      </c>
      <c r="AJ244" s="208">
        <v>0</v>
      </c>
      <c r="AK244" s="208">
        <v>0</v>
      </c>
      <c r="AL244" s="208">
        <v>-45000</v>
      </c>
      <c r="AM244" s="208">
        <v>-45000</v>
      </c>
      <c r="AN244" s="208">
        <v>-45000</v>
      </c>
      <c r="AO244" s="208">
        <v>0</v>
      </c>
      <c r="AP244" s="208">
        <v>-3375916</v>
      </c>
      <c r="AQ244" s="208">
        <v>-577</v>
      </c>
      <c r="AR244" s="208">
        <v>-577</v>
      </c>
      <c r="AS244" s="208">
        <v>-3375916.53</v>
      </c>
      <c r="AT244" s="208">
        <v>0</v>
      </c>
      <c r="AU244" s="208">
        <v>0</v>
      </c>
      <c r="AV244" s="208">
        <v>-8056</v>
      </c>
      <c r="AW244" s="208">
        <v>-8056</v>
      </c>
      <c r="AX244" s="208">
        <v>0</v>
      </c>
      <c r="AY244" s="208">
        <v>0</v>
      </c>
      <c r="AZ244" s="208">
        <v>0</v>
      </c>
      <c r="BA244" s="208">
        <v>0</v>
      </c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</row>
    <row r="245" spans="1:71" ht="16.5" customHeight="1" x14ac:dyDescent="0.25">
      <c r="A245" s="208" t="s">
        <v>1418</v>
      </c>
      <c r="B245" s="208">
        <v>0</v>
      </c>
      <c r="C245" s="208">
        <v>0</v>
      </c>
      <c r="D245" s="208">
        <v>0</v>
      </c>
      <c r="E245" s="208">
        <v>0</v>
      </c>
      <c r="F245" s="208">
        <v>0</v>
      </c>
      <c r="G245" s="208">
        <v>0</v>
      </c>
      <c r="H245" s="208">
        <v>0</v>
      </c>
      <c r="I245" s="208">
        <v>0</v>
      </c>
      <c r="J245" s="208">
        <v>0</v>
      </c>
      <c r="K245" s="208">
        <v>0</v>
      </c>
      <c r="L245" s="208">
        <v>0</v>
      </c>
      <c r="M245" s="208">
        <v>0</v>
      </c>
      <c r="N245" s="208">
        <v>0</v>
      </c>
      <c r="O245" s="208">
        <v>0</v>
      </c>
      <c r="P245" s="208">
        <v>0</v>
      </c>
      <c r="Q245" s="208">
        <v>0</v>
      </c>
      <c r="R245" s="208">
        <v>0</v>
      </c>
      <c r="S245" s="208">
        <v>0</v>
      </c>
      <c r="T245" s="208">
        <v>0</v>
      </c>
      <c r="U245" s="208">
        <v>0</v>
      </c>
      <c r="V245" s="208">
        <v>0</v>
      </c>
      <c r="W245" s="208">
        <v>0</v>
      </c>
      <c r="X245" s="208">
        <v>0</v>
      </c>
      <c r="Y245" s="208">
        <v>0</v>
      </c>
      <c r="Z245" s="208">
        <v>0</v>
      </c>
      <c r="AA245" s="208">
        <v>-3625</v>
      </c>
      <c r="AB245" s="208">
        <v>-3625</v>
      </c>
      <c r="AC245" s="208">
        <v>-3625</v>
      </c>
      <c r="AD245" s="208">
        <v>0</v>
      </c>
      <c r="AE245" s="208">
        <v>0</v>
      </c>
      <c r="AF245" s="208">
        <v>-10875</v>
      </c>
      <c r="AG245" s="208">
        <v>-10875</v>
      </c>
      <c r="AH245" s="208">
        <v>0</v>
      </c>
      <c r="AI245" s="208">
        <v>0</v>
      </c>
      <c r="AJ245" s="208">
        <v>0</v>
      </c>
      <c r="AK245" s="208">
        <v>-15000</v>
      </c>
      <c r="AL245" s="208">
        <v>0</v>
      </c>
      <c r="AM245" s="208">
        <v>0</v>
      </c>
      <c r="AN245" s="208">
        <v>0</v>
      </c>
      <c r="AO245" s="208">
        <v>-44999.85</v>
      </c>
      <c r="AP245" s="208">
        <v>-787499</v>
      </c>
      <c r="AQ245" s="208">
        <v>-4162839</v>
      </c>
      <c r="AR245" s="208">
        <v>-4162839</v>
      </c>
      <c r="AS245" s="208">
        <v>-787498.92</v>
      </c>
      <c r="AT245" s="208">
        <v>0</v>
      </c>
      <c r="AU245" s="208">
        <v>0</v>
      </c>
      <c r="AV245" s="208">
        <v>0</v>
      </c>
      <c r="AW245" s="208">
        <v>0</v>
      </c>
      <c r="AX245" s="208">
        <v>-225900</v>
      </c>
      <c r="AY245" s="208">
        <v>-225900</v>
      </c>
      <c r="AZ245" s="208">
        <v>-246900</v>
      </c>
      <c r="BA245" s="208">
        <v>-246899.8</v>
      </c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</row>
    <row r="246" spans="1:71" ht="16.5" customHeight="1" x14ac:dyDescent="0.25">
      <c r="A246" s="208" t="s">
        <v>1419</v>
      </c>
      <c r="B246" s="208">
        <v>0</v>
      </c>
      <c r="C246" s="208">
        <v>0</v>
      </c>
      <c r="D246" s="208">
        <v>0</v>
      </c>
      <c r="E246" s="208">
        <v>0</v>
      </c>
      <c r="F246" s="208">
        <v>0</v>
      </c>
      <c r="G246" s="208">
        <v>0</v>
      </c>
      <c r="H246" s="208">
        <v>0</v>
      </c>
      <c r="I246" s="208">
        <v>0</v>
      </c>
      <c r="J246" s="208">
        <v>0</v>
      </c>
      <c r="K246" s="208">
        <v>0</v>
      </c>
      <c r="L246" s="208">
        <v>0</v>
      </c>
      <c r="M246" s="208">
        <v>0</v>
      </c>
      <c r="N246" s="208">
        <v>0</v>
      </c>
      <c r="O246" s="208">
        <v>0</v>
      </c>
      <c r="P246" s="208">
        <v>0</v>
      </c>
      <c r="Q246" s="208">
        <v>0</v>
      </c>
      <c r="R246" s="208">
        <v>0</v>
      </c>
      <c r="S246" s="208">
        <v>0</v>
      </c>
      <c r="T246" s="208">
        <v>0</v>
      </c>
      <c r="U246" s="208">
        <v>0</v>
      </c>
      <c r="V246" s="208">
        <v>0</v>
      </c>
      <c r="W246" s="208">
        <v>0</v>
      </c>
      <c r="X246" s="208">
        <v>0</v>
      </c>
      <c r="Y246" s="208">
        <v>0</v>
      </c>
      <c r="Z246" s="208">
        <v>0</v>
      </c>
      <c r="AA246" s="208">
        <v>0</v>
      </c>
      <c r="AB246" s="208">
        <v>-100000</v>
      </c>
      <c r="AC246" s="208">
        <v>-95000</v>
      </c>
      <c r="AD246" s="208">
        <v>10500</v>
      </c>
      <c r="AE246" s="208">
        <v>60000</v>
      </c>
      <c r="AF246" s="208">
        <v>95000</v>
      </c>
      <c r="AG246" s="208">
        <v>95000</v>
      </c>
      <c r="AH246" s="208">
        <v>0</v>
      </c>
      <c r="AI246" s="208">
        <v>0</v>
      </c>
      <c r="AJ246" s="208">
        <v>0</v>
      </c>
      <c r="AK246" s="208">
        <v>0</v>
      </c>
      <c r="AL246" s="208">
        <v>0</v>
      </c>
      <c r="AM246" s="208">
        <v>0</v>
      </c>
      <c r="AN246" s="208">
        <v>0</v>
      </c>
      <c r="AO246" s="208">
        <v>0</v>
      </c>
      <c r="AP246" s="208">
        <v>0</v>
      </c>
      <c r="AQ246" s="208">
        <v>0</v>
      </c>
      <c r="AR246" s="208">
        <v>0</v>
      </c>
      <c r="AS246" s="208">
        <v>0</v>
      </c>
      <c r="AT246" s="208">
        <v>0</v>
      </c>
      <c r="AU246" s="208">
        <v>0</v>
      </c>
      <c r="AV246" s="208">
        <v>0</v>
      </c>
      <c r="AW246" s="208">
        <v>0</v>
      </c>
      <c r="AX246" s="208">
        <v>0</v>
      </c>
      <c r="AY246" s="208">
        <v>0</v>
      </c>
      <c r="AZ246" s="208">
        <v>0</v>
      </c>
      <c r="BA246" s="208">
        <v>0</v>
      </c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</row>
    <row r="247" spans="1:71" ht="16.5" customHeight="1" x14ac:dyDescent="0.25">
      <c r="A247" s="208" t="s">
        <v>1420</v>
      </c>
      <c r="B247" s="208">
        <v>0</v>
      </c>
      <c r="C247" s="208">
        <v>0</v>
      </c>
      <c r="D247" s="208">
        <v>0</v>
      </c>
      <c r="E247" s="208">
        <v>0</v>
      </c>
      <c r="F247" s="208">
        <v>0</v>
      </c>
      <c r="G247" s="208">
        <v>0</v>
      </c>
      <c r="H247" s="208">
        <v>0</v>
      </c>
      <c r="I247" s="208">
        <v>0</v>
      </c>
      <c r="J247" s="208">
        <v>0</v>
      </c>
      <c r="K247" s="208">
        <v>0</v>
      </c>
      <c r="L247" s="208">
        <v>0</v>
      </c>
      <c r="M247" s="208">
        <v>0</v>
      </c>
      <c r="N247" s="208">
        <v>0</v>
      </c>
      <c r="O247" s="208">
        <v>0</v>
      </c>
      <c r="P247" s="208">
        <v>0</v>
      </c>
      <c r="Q247" s="208">
        <v>0</v>
      </c>
      <c r="R247" s="208">
        <v>0</v>
      </c>
      <c r="S247" s="208">
        <v>0</v>
      </c>
      <c r="T247" s="208">
        <v>0</v>
      </c>
      <c r="U247" s="208">
        <v>0</v>
      </c>
      <c r="V247" s="208">
        <v>0</v>
      </c>
      <c r="W247" s="208">
        <v>0</v>
      </c>
      <c r="X247" s="208">
        <v>0</v>
      </c>
      <c r="Y247" s="208">
        <v>0</v>
      </c>
      <c r="Z247" s="208">
        <v>0</v>
      </c>
      <c r="AA247" s="208">
        <v>0</v>
      </c>
      <c r="AB247" s="208">
        <v>0</v>
      </c>
      <c r="AC247" s="208">
        <v>-95000</v>
      </c>
      <c r="AD247" s="208">
        <v>0</v>
      </c>
      <c r="AE247" s="208">
        <v>0</v>
      </c>
      <c r="AF247" s="208">
        <v>0</v>
      </c>
      <c r="AG247" s="208">
        <v>0</v>
      </c>
      <c r="AH247" s="208">
        <v>0</v>
      </c>
      <c r="AI247" s="208">
        <v>0</v>
      </c>
      <c r="AJ247" s="208">
        <v>0</v>
      </c>
      <c r="AK247" s="208">
        <v>0</v>
      </c>
      <c r="AL247" s="208">
        <v>0</v>
      </c>
      <c r="AM247" s="208">
        <v>0</v>
      </c>
      <c r="AN247" s="208">
        <v>0</v>
      </c>
      <c r="AO247" s="208">
        <v>0</v>
      </c>
      <c r="AP247" s="208">
        <v>0</v>
      </c>
      <c r="AQ247" s="208">
        <v>0</v>
      </c>
      <c r="AR247" s="208">
        <v>0</v>
      </c>
      <c r="AS247" s="208">
        <v>0</v>
      </c>
      <c r="AT247" s="208">
        <v>0</v>
      </c>
      <c r="AU247" s="208">
        <v>0</v>
      </c>
      <c r="AV247" s="208">
        <v>0</v>
      </c>
      <c r="AW247" s="208">
        <v>0</v>
      </c>
      <c r="AX247" s="208">
        <v>0</v>
      </c>
      <c r="AY247" s="208">
        <v>0</v>
      </c>
      <c r="AZ247" s="208">
        <v>0</v>
      </c>
      <c r="BA247" s="208">
        <v>0</v>
      </c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</row>
    <row r="248" spans="1:71" ht="16.5" customHeight="1" x14ac:dyDescent="0.25">
      <c r="A248" s="208" t="s">
        <v>1421</v>
      </c>
      <c r="B248" s="208">
        <v>0</v>
      </c>
      <c r="C248" s="208">
        <v>0</v>
      </c>
      <c r="D248" s="208">
        <v>0</v>
      </c>
      <c r="E248" s="208">
        <v>0</v>
      </c>
      <c r="F248" s="208">
        <v>0</v>
      </c>
      <c r="G248" s="208">
        <v>0</v>
      </c>
      <c r="H248" s="208">
        <v>0</v>
      </c>
      <c r="I248" s="208">
        <v>0</v>
      </c>
      <c r="J248" s="208">
        <v>0</v>
      </c>
      <c r="K248" s="208">
        <v>0</v>
      </c>
      <c r="L248" s="208">
        <v>0</v>
      </c>
      <c r="M248" s="208">
        <v>0</v>
      </c>
      <c r="N248" s="208">
        <v>0</v>
      </c>
      <c r="O248" s="208">
        <v>0</v>
      </c>
      <c r="P248" s="208">
        <v>0</v>
      </c>
      <c r="Q248" s="208">
        <v>0</v>
      </c>
      <c r="R248" s="208">
        <v>0</v>
      </c>
      <c r="S248" s="208">
        <v>0</v>
      </c>
      <c r="T248" s="208">
        <v>0</v>
      </c>
      <c r="U248" s="208">
        <v>0</v>
      </c>
      <c r="V248" s="208">
        <v>0</v>
      </c>
      <c r="W248" s="208">
        <v>0</v>
      </c>
      <c r="X248" s="208">
        <v>0</v>
      </c>
      <c r="Y248" s="208">
        <v>0</v>
      </c>
      <c r="Z248" s="208">
        <v>0</v>
      </c>
      <c r="AA248" s="208">
        <v>0</v>
      </c>
      <c r="AB248" s="208">
        <v>-100000</v>
      </c>
      <c r="AC248" s="208">
        <v>0</v>
      </c>
      <c r="AD248" s="208">
        <v>10500</v>
      </c>
      <c r="AE248" s="208">
        <v>60000</v>
      </c>
      <c r="AF248" s="208">
        <v>95000</v>
      </c>
      <c r="AG248" s="208">
        <v>95000</v>
      </c>
      <c r="AH248" s="208">
        <v>0</v>
      </c>
      <c r="AI248" s="208">
        <v>0</v>
      </c>
      <c r="AJ248" s="208">
        <v>0</v>
      </c>
      <c r="AK248" s="208">
        <v>0</v>
      </c>
      <c r="AL248" s="208">
        <v>0</v>
      </c>
      <c r="AM248" s="208">
        <v>0</v>
      </c>
      <c r="AN248" s="208">
        <v>0</v>
      </c>
      <c r="AO248" s="208">
        <v>0</v>
      </c>
      <c r="AP248" s="208">
        <v>0</v>
      </c>
      <c r="AQ248" s="208">
        <v>0</v>
      </c>
      <c r="AR248" s="208">
        <v>0</v>
      </c>
      <c r="AS248" s="208">
        <v>0</v>
      </c>
      <c r="AT248" s="208">
        <v>0</v>
      </c>
      <c r="AU248" s="208">
        <v>0</v>
      </c>
      <c r="AV248" s="208">
        <v>0</v>
      </c>
      <c r="AW248" s="208">
        <v>0</v>
      </c>
      <c r="AX248" s="208">
        <v>0</v>
      </c>
      <c r="AY248" s="208">
        <v>0</v>
      </c>
      <c r="AZ248" s="208">
        <v>0</v>
      </c>
      <c r="BA248" s="208">
        <v>0</v>
      </c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</row>
    <row r="249" spans="1:71" ht="16.5" customHeight="1" x14ac:dyDescent="0.25">
      <c r="A249" s="208" t="s">
        <v>1422</v>
      </c>
      <c r="B249" s="208">
        <v>1583</v>
      </c>
      <c r="C249" s="208">
        <v>126048</v>
      </c>
      <c r="D249" s="208">
        <v>130439</v>
      </c>
      <c r="E249" s="208">
        <v>132212</v>
      </c>
      <c r="F249" s="208">
        <v>4305</v>
      </c>
      <c r="G249" s="208">
        <v>11362</v>
      </c>
      <c r="H249" s="208">
        <v>15029</v>
      </c>
      <c r="I249" s="208">
        <v>20718.5</v>
      </c>
      <c r="J249" s="208">
        <v>140621</v>
      </c>
      <c r="K249" s="208">
        <v>23489</v>
      </c>
      <c r="L249" s="208">
        <v>25800</v>
      </c>
      <c r="M249" s="208">
        <v>33254.21</v>
      </c>
      <c r="N249" s="208">
        <v>634</v>
      </c>
      <c r="O249" s="208">
        <v>8803</v>
      </c>
      <c r="P249" s="208">
        <v>9609</v>
      </c>
      <c r="Q249" s="208">
        <v>12543.2</v>
      </c>
      <c r="R249" s="208">
        <v>1143</v>
      </c>
      <c r="S249" s="208">
        <v>19145</v>
      </c>
      <c r="T249" s="208">
        <v>13932</v>
      </c>
      <c r="U249" s="208">
        <v>27619.47</v>
      </c>
      <c r="V249" s="208">
        <v>2270</v>
      </c>
      <c r="W249" s="208">
        <v>5049</v>
      </c>
      <c r="X249" s="208">
        <v>14402</v>
      </c>
      <c r="Y249" s="208">
        <v>15618.33</v>
      </c>
      <c r="Z249" s="208">
        <v>5272</v>
      </c>
      <c r="AA249" s="208">
        <v>12777</v>
      </c>
      <c r="AB249" s="208">
        <v>21231</v>
      </c>
      <c r="AC249" s="208">
        <v>27409.56</v>
      </c>
      <c r="AD249" s="208">
        <v>3763</v>
      </c>
      <c r="AE249" s="208">
        <v>9428</v>
      </c>
      <c r="AF249" s="208">
        <v>15033</v>
      </c>
      <c r="AG249" s="208">
        <v>22119.87</v>
      </c>
      <c r="AH249" s="208">
        <v>4944</v>
      </c>
      <c r="AI249" s="208">
        <v>15013</v>
      </c>
      <c r="AJ249" s="208">
        <v>16904</v>
      </c>
      <c r="AK249" s="208">
        <v>17398.490000000002</v>
      </c>
      <c r="AL249" s="208">
        <v>4169</v>
      </c>
      <c r="AM249" s="208">
        <v>8621</v>
      </c>
      <c r="AN249" s="208">
        <v>108212</v>
      </c>
      <c r="AO249" s="208">
        <v>121135.58</v>
      </c>
      <c r="AP249" s="208">
        <v>310564</v>
      </c>
      <c r="AQ249" s="208">
        <v>500246</v>
      </c>
      <c r="AR249" s="208">
        <v>758832</v>
      </c>
      <c r="AS249" s="208">
        <v>847166.96</v>
      </c>
      <c r="AT249" s="208">
        <v>18764</v>
      </c>
      <c r="AU249" s="208">
        <v>35743</v>
      </c>
      <c r="AV249" s="208">
        <v>62585</v>
      </c>
      <c r="AW249" s="208">
        <v>76690.649999999994</v>
      </c>
      <c r="AX249" s="208">
        <v>3991</v>
      </c>
      <c r="AY249" s="208">
        <v>8938</v>
      </c>
      <c r="AZ249" s="208">
        <v>27067</v>
      </c>
      <c r="BA249" s="208">
        <v>108662.58</v>
      </c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</row>
    <row r="250" spans="1:71" ht="16.5" customHeight="1" x14ac:dyDescent="0.25">
      <c r="A250" s="208" t="s">
        <v>1423</v>
      </c>
      <c r="B250" s="208">
        <v>1583</v>
      </c>
      <c r="C250" s="208">
        <v>126048</v>
      </c>
      <c r="D250" s="208">
        <v>130439</v>
      </c>
      <c r="E250" s="208">
        <v>132212</v>
      </c>
      <c r="F250" s="208">
        <v>4305</v>
      </c>
      <c r="G250" s="208">
        <v>11362</v>
      </c>
      <c r="H250" s="208">
        <v>15029</v>
      </c>
      <c r="I250" s="208">
        <v>20718.5</v>
      </c>
      <c r="J250" s="208">
        <v>140621</v>
      </c>
      <c r="K250" s="208">
        <v>23489</v>
      </c>
      <c r="L250" s="208">
        <v>25800</v>
      </c>
      <c r="M250" s="208">
        <v>33254.21</v>
      </c>
      <c r="N250" s="208">
        <v>634</v>
      </c>
      <c r="O250" s="208">
        <v>8803</v>
      </c>
      <c r="P250" s="208">
        <v>9609</v>
      </c>
      <c r="Q250" s="208">
        <v>12543.2</v>
      </c>
      <c r="R250" s="208">
        <v>1143</v>
      </c>
      <c r="S250" s="208">
        <v>19145</v>
      </c>
      <c r="T250" s="208">
        <v>13932</v>
      </c>
      <c r="U250" s="208">
        <v>27619.47</v>
      </c>
      <c r="V250" s="208">
        <v>2270</v>
      </c>
      <c r="W250" s="208">
        <v>5049</v>
      </c>
      <c r="X250" s="208">
        <v>14402</v>
      </c>
      <c r="Y250" s="208">
        <v>15618.33</v>
      </c>
      <c r="Z250" s="208">
        <v>5272</v>
      </c>
      <c r="AA250" s="208">
        <v>12777</v>
      </c>
      <c r="AB250" s="208">
        <v>21231</v>
      </c>
      <c r="AC250" s="208">
        <v>27409.56</v>
      </c>
      <c r="AD250" s="208">
        <v>3763</v>
      </c>
      <c r="AE250" s="208">
        <v>9428</v>
      </c>
      <c r="AF250" s="208">
        <v>15033</v>
      </c>
      <c r="AG250" s="208">
        <v>22119.87</v>
      </c>
      <c r="AH250" s="208">
        <v>4944</v>
      </c>
      <c r="AI250" s="208">
        <v>15013</v>
      </c>
      <c r="AJ250" s="208">
        <v>16904</v>
      </c>
      <c r="AK250" s="208">
        <v>17398.490000000002</v>
      </c>
      <c r="AL250" s="208">
        <v>4169</v>
      </c>
      <c r="AM250" s="208">
        <v>8621</v>
      </c>
      <c r="AN250" s="208">
        <v>108212</v>
      </c>
      <c r="AO250" s="208">
        <v>121135.58</v>
      </c>
      <c r="AP250" s="208">
        <v>310564</v>
      </c>
      <c r="AQ250" s="208">
        <v>500246</v>
      </c>
      <c r="AR250" s="208">
        <v>758832</v>
      </c>
      <c r="AS250" s="208">
        <v>847166.96</v>
      </c>
      <c r="AT250" s="208">
        <v>18764</v>
      </c>
      <c r="AU250" s="208">
        <v>35743</v>
      </c>
      <c r="AV250" s="208">
        <v>62585</v>
      </c>
      <c r="AW250" s="208">
        <v>76690.649999999994</v>
      </c>
      <c r="AX250" s="208">
        <v>3991</v>
      </c>
      <c r="AY250" s="208">
        <v>8938</v>
      </c>
      <c r="AZ250" s="208">
        <v>27067</v>
      </c>
      <c r="BA250" s="208">
        <v>108662.58</v>
      </c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</row>
    <row r="251" spans="1:71" ht="16.5" customHeight="1" x14ac:dyDescent="0.25">
      <c r="A251" s="208" t="s">
        <v>1424</v>
      </c>
      <c r="B251" s="208">
        <v>-517204</v>
      </c>
      <c r="C251" s="208">
        <v>-1098652</v>
      </c>
      <c r="D251" s="208">
        <v>-1864991</v>
      </c>
      <c r="E251" s="208">
        <v>-2761358</v>
      </c>
      <c r="F251" s="208">
        <v>-888398</v>
      </c>
      <c r="G251" s="208">
        <v>-2075281</v>
      </c>
      <c r="H251" s="208">
        <v>-2971324</v>
      </c>
      <c r="I251" s="208">
        <v>-9915052.8399999999</v>
      </c>
      <c r="J251" s="208">
        <v>-804772</v>
      </c>
      <c r="K251" s="208">
        <v>-2288202</v>
      </c>
      <c r="L251" s="208">
        <v>-3458982</v>
      </c>
      <c r="M251" s="208">
        <v>-5189269.9000000004</v>
      </c>
      <c r="N251" s="208">
        <v>-808931</v>
      </c>
      <c r="O251" s="208">
        <v>-2017482</v>
      </c>
      <c r="P251" s="208">
        <v>-3716734</v>
      </c>
      <c r="Q251" s="208">
        <v>-5707263.6900000004</v>
      </c>
      <c r="R251" s="208">
        <v>-1805257</v>
      </c>
      <c r="S251" s="208">
        <v>-3474430</v>
      </c>
      <c r="T251" s="208">
        <v>-5964863</v>
      </c>
      <c r="U251" s="208">
        <v>-16919411.960000001</v>
      </c>
      <c r="V251" s="208">
        <v>-5976075</v>
      </c>
      <c r="W251" s="208">
        <v>-8237796</v>
      </c>
      <c r="X251" s="208">
        <v>-18945380</v>
      </c>
      <c r="Y251" s="208">
        <v>-28460149.039999999</v>
      </c>
      <c r="Z251" s="208">
        <v>-8017239</v>
      </c>
      <c r="AA251" s="208">
        <v>-15460692</v>
      </c>
      <c r="AB251" s="208">
        <v>-25696315</v>
      </c>
      <c r="AC251" s="208">
        <v>-32562121.859999999</v>
      </c>
      <c r="AD251" s="208">
        <v>-7165358</v>
      </c>
      <c r="AE251" s="208">
        <v>-16047661</v>
      </c>
      <c r="AF251" s="208">
        <v>-24812882</v>
      </c>
      <c r="AG251" s="208">
        <v>-56414311.729999997</v>
      </c>
      <c r="AH251" s="208">
        <v>-12101572</v>
      </c>
      <c r="AI251" s="208">
        <v>-23794870</v>
      </c>
      <c r="AJ251" s="208">
        <v>-45098778</v>
      </c>
      <c r="AK251" s="208">
        <v>-55623368.710000001</v>
      </c>
      <c r="AL251" s="208">
        <v>-11508927</v>
      </c>
      <c r="AM251" s="208">
        <v>-22842901</v>
      </c>
      <c r="AN251" s="208">
        <v>-33822196</v>
      </c>
      <c r="AO251" s="208">
        <v>-51354394.560000002</v>
      </c>
      <c r="AP251" s="208">
        <v>-6467303</v>
      </c>
      <c r="AQ251" s="208">
        <v>-11265451</v>
      </c>
      <c r="AR251" s="208">
        <v>-26792768</v>
      </c>
      <c r="AS251" s="208">
        <v>-40733599.109999999</v>
      </c>
      <c r="AT251" s="208">
        <v>-3122991</v>
      </c>
      <c r="AU251" s="208">
        <v>-9443010</v>
      </c>
      <c r="AV251" s="208">
        <v>-19842447</v>
      </c>
      <c r="AW251" s="208">
        <v>-27049006.649999999</v>
      </c>
      <c r="AX251" s="208">
        <v>-7856205</v>
      </c>
      <c r="AY251" s="208">
        <v>-14620730</v>
      </c>
      <c r="AZ251" s="208">
        <v>-41747058</v>
      </c>
      <c r="BA251" s="208">
        <v>-54891484.950000003</v>
      </c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</row>
    <row r="252" spans="1:71" ht="16.5" customHeight="1" x14ac:dyDescent="0.25">
      <c r="A252" s="208" t="s">
        <v>1423</v>
      </c>
      <c r="B252" s="208">
        <v>-517204</v>
      </c>
      <c r="C252" s="208">
        <v>-1098652</v>
      </c>
      <c r="D252" s="208">
        <v>-1864991</v>
      </c>
      <c r="E252" s="208">
        <v>-2761358</v>
      </c>
      <c r="F252" s="208">
        <v>-888398</v>
      </c>
      <c r="G252" s="208">
        <v>-2075281</v>
      </c>
      <c r="H252" s="208">
        <v>-2971324</v>
      </c>
      <c r="I252" s="208">
        <v>-4066153.35</v>
      </c>
      <c r="J252" s="208">
        <v>-651225</v>
      </c>
      <c r="K252" s="208">
        <v>-1264787</v>
      </c>
      <c r="L252" s="208">
        <v>-1883744</v>
      </c>
      <c r="M252" s="208">
        <v>-2700046.94</v>
      </c>
      <c r="N252" s="208">
        <v>-616897</v>
      </c>
      <c r="O252" s="208">
        <v>-1326212</v>
      </c>
      <c r="P252" s="208">
        <v>-2061366</v>
      </c>
      <c r="Q252" s="208">
        <v>-3168272.35</v>
      </c>
      <c r="R252" s="208">
        <v>-803005</v>
      </c>
      <c r="S252" s="208">
        <v>-1866978</v>
      </c>
      <c r="T252" s="208">
        <v>-2954165</v>
      </c>
      <c r="U252" s="208">
        <v>-5502658.8799999999</v>
      </c>
      <c r="V252" s="208">
        <v>-3827499</v>
      </c>
      <c r="W252" s="208">
        <v>-8237796</v>
      </c>
      <c r="X252" s="208">
        <v>-14054404</v>
      </c>
      <c r="Y252" s="208">
        <v>-23013592.75</v>
      </c>
      <c r="Z252" s="208">
        <v>-7770015</v>
      </c>
      <c r="AA252" s="208">
        <v>-14792544</v>
      </c>
      <c r="AB252" s="208">
        <v>-24917482</v>
      </c>
      <c r="AC252" s="208">
        <v>-31731849.210000001</v>
      </c>
      <c r="AD252" s="208">
        <v>-7087346</v>
      </c>
      <c r="AE252" s="208">
        <v>-15920726</v>
      </c>
      <c r="AF252" s="208">
        <v>-24679268</v>
      </c>
      <c r="AG252" s="208">
        <v>-32107980.100000001</v>
      </c>
      <c r="AH252" s="208">
        <v>-12101572</v>
      </c>
      <c r="AI252" s="208">
        <v>-23794870</v>
      </c>
      <c r="AJ252" s="208">
        <v>-37031040</v>
      </c>
      <c r="AK252" s="208">
        <v>-47554102.100000001</v>
      </c>
      <c r="AL252" s="208">
        <v>-11508927</v>
      </c>
      <c r="AM252" s="208">
        <v>-22842901</v>
      </c>
      <c r="AN252" s="208">
        <v>-33822196</v>
      </c>
      <c r="AO252" s="208">
        <v>-41107894.560000002</v>
      </c>
      <c r="AP252" s="208">
        <v>-6467303</v>
      </c>
      <c r="AQ252" s="208">
        <v>-11265451</v>
      </c>
      <c r="AR252" s="208">
        <v>-16512797</v>
      </c>
      <c r="AS252" s="208">
        <v>-20197787.649999999</v>
      </c>
      <c r="AT252" s="208">
        <v>-3122991</v>
      </c>
      <c r="AU252" s="208">
        <v>-9443010</v>
      </c>
      <c r="AV252" s="208">
        <v>-15818615</v>
      </c>
      <c r="AW252" s="208">
        <v>-23029006.649999999</v>
      </c>
      <c r="AX252" s="208">
        <v>-5895720</v>
      </c>
      <c r="AY252" s="208">
        <v>-12660501</v>
      </c>
      <c r="AZ252" s="208">
        <v>-18039829</v>
      </c>
      <c r="BA252" s="208">
        <v>-28056506.399999999</v>
      </c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</row>
    <row r="253" spans="1:71" ht="16.5" customHeight="1" x14ac:dyDescent="0.25">
      <c r="A253" s="208" t="s">
        <v>1425</v>
      </c>
      <c r="B253" s="208">
        <v>0</v>
      </c>
      <c r="C253" s="208">
        <v>0</v>
      </c>
      <c r="D253" s="208">
        <v>0</v>
      </c>
      <c r="E253" s="208">
        <v>0</v>
      </c>
      <c r="F253" s="208">
        <v>0</v>
      </c>
      <c r="G253" s="208">
        <v>0</v>
      </c>
      <c r="H253" s="208">
        <v>0</v>
      </c>
      <c r="I253" s="208">
        <v>-5848899.4900000002</v>
      </c>
      <c r="J253" s="208">
        <v>-153547</v>
      </c>
      <c r="K253" s="208">
        <v>-1023415</v>
      </c>
      <c r="L253" s="208">
        <v>-1575238</v>
      </c>
      <c r="M253" s="208">
        <v>-2489222.9700000002</v>
      </c>
      <c r="N253" s="208">
        <v>-192034</v>
      </c>
      <c r="O253" s="208">
        <v>-691270</v>
      </c>
      <c r="P253" s="208">
        <v>-1655368</v>
      </c>
      <c r="Q253" s="208">
        <v>-2538991.35</v>
      </c>
      <c r="R253" s="208">
        <v>-1002252</v>
      </c>
      <c r="S253" s="208">
        <v>-1607452</v>
      </c>
      <c r="T253" s="208">
        <v>-3010698</v>
      </c>
      <c r="U253" s="208">
        <v>-11416753.08</v>
      </c>
      <c r="V253" s="208">
        <v>-2148576</v>
      </c>
      <c r="W253" s="208">
        <v>0</v>
      </c>
      <c r="X253" s="208">
        <v>-4890976</v>
      </c>
      <c r="Y253" s="208">
        <v>-5446556.2999999998</v>
      </c>
      <c r="Z253" s="208">
        <v>-247224</v>
      </c>
      <c r="AA253" s="208">
        <v>-668148</v>
      </c>
      <c r="AB253" s="208">
        <v>-778833</v>
      </c>
      <c r="AC253" s="208">
        <v>-830272.65</v>
      </c>
      <c r="AD253" s="208">
        <v>-78012</v>
      </c>
      <c r="AE253" s="208">
        <v>-126935</v>
      </c>
      <c r="AF253" s="208">
        <v>-133614</v>
      </c>
      <c r="AG253" s="208">
        <v>-24306331.629999999</v>
      </c>
      <c r="AH253" s="208">
        <v>0</v>
      </c>
      <c r="AI253" s="208">
        <v>0</v>
      </c>
      <c r="AJ253" s="208">
        <v>-8067738</v>
      </c>
      <c r="AK253" s="208">
        <v>-8069266.6200000001</v>
      </c>
      <c r="AL253" s="208">
        <v>0</v>
      </c>
      <c r="AM253" s="208">
        <v>0</v>
      </c>
      <c r="AN253" s="208">
        <v>0</v>
      </c>
      <c r="AO253" s="208">
        <v>-10246500</v>
      </c>
      <c r="AP253" s="208">
        <v>0</v>
      </c>
      <c r="AQ253" s="208">
        <v>0</v>
      </c>
      <c r="AR253" s="208">
        <v>-10279971</v>
      </c>
      <c r="AS253" s="208">
        <v>-20535811.460000001</v>
      </c>
      <c r="AT253" s="208">
        <v>0</v>
      </c>
      <c r="AU253" s="208">
        <v>0</v>
      </c>
      <c r="AV253" s="208">
        <v>-4023832</v>
      </c>
      <c r="AW253" s="208">
        <v>-4020000</v>
      </c>
      <c r="AX253" s="208">
        <v>-1960485</v>
      </c>
      <c r="AY253" s="208">
        <v>-1960229</v>
      </c>
      <c r="AZ253" s="208">
        <v>-23707229</v>
      </c>
      <c r="BA253" s="208">
        <v>-26834978.550000001</v>
      </c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</row>
    <row r="254" spans="1:71" ht="16.5" customHeight="1" x14ac:dyDescent="0.25">
      <c r="A254" s="208" t="s">
        <v>1426</v>
      </c>
      <c r="B254" s="208">
        <v>0</v>
      </c>
      <c r="C254" s="208">
        <v>0</v>
      </c>
      <c r="D254" s="208">
        <v>0</v>
      </c>
      <c r="E254" s="208">
        <v>0</v>
      </c>
      <c r="F254" s="208">
        <v>0</v>
      </c>
      <c r="G254" s="208">
        <v>0</v>
      </c>
      <c r="H254" s="208">
        <v>-5354730</v>
      </c>
      <c r="I254" s="208">
        <v>0</v>
      </c>
      <c r="J254" s="208">
        <v>0</v>
      </c>
      <c r="K254" s="208">
        <v>0</v>
      </c>
      <c r="L254" s="208">
        <v>0</v>
      </c>
      <c r="M254" s="208">
        <v>0</v>
      </c>
      <c r="N254" s="208">
        <v>0</v>
      </c>
      <c r="O254" s="208">
        <v>0</v>
      </c>
      <c r="P254" s="208">
        <v>0</v>
      </c>
      <c r="Q254" s="208">
        <v>0</v>
      </c>
      <c r="R254" s="208">
        <v>0</v>
      </c>
      <c r="S254" s="208">
        <v>0</v>
      </c>
      <c r="T254" s="208">
        <v>0</v>
      </c>
      <c r="U254" s="208">
        <v>0</v>
      </c>
      <c r="V254" s="208">
        <v>0</v>
      </c>
      <c r="W254" s="208">
        <v>-3732477</v>
      </c>
      <c r="X254" s="208">
        <v>0</v>
      </c>
      <c r="Y254" s="208">
        <v>0</v>
      </c>
      <c r="Z254" s="208">
        <v>0</v>
      </c>
      <c r="AA254" s="208">
        <v>0</v>
      </c>
      <c r="AB254" s="208">
        <v>0</v>
      </c>
      <c r="AC254" s="208">
        <v>0</v>
      </c>
      <c r="AD254" s="208">
        <v>0</v>
      </c>
      <c r="AE254" s="208">
        <v>0</v>
      </c>
      <c r="AF254" s="208">
        <v>0</v>
      </c>
      <c r="AG254" s="208">
        <v>0</v>
      </c>
      <c r="AH254" s="208">
        <v>0</v>
      </c>
      <c r="AI254" s="208">
        <v>0</v>
      </c>
      <c r="AJ254" s="208">
        <v>0</v>
      </c>
      <c r="AK254" s="208">
        <v>0</v>
      </c>
      <c r="AL254" s="208">
        <v>0</v>
      </c>
      <c r="AM254" s="208">
        <v>0</v>
      </c>
      <c r="AN254" s="208">
        <v>0</v>
      </c>
      <c r="AO254" s="208">
        <v>0</v>
      </c>
      <c r="AP254" s="208">
        <v>0</v>
      </c>
      <c r="AQ254" s="208">
        <v>0</v>
      </c>
      <c r="AR254" s="208">
        <v>0</v>
      </c>
      <c r="AS254" s="208">
        <v>0</v>
      </c>
      <c r="AT254" s="208">
        <v>0</v>
      </c>
      <c r="AU254" s="208">
        <v>0</v>
      </c>
      <c r="AV254" s="208">
        <v>0</v>
      </c>
      <c r="AW254" s="208">
        <v>0</v>
      </c>
      <c r="AX254" s="208">
        <v>0</v>
      </c>
      <c r="AY254" s="208">
        <v>0</v>
      </c>
      <c r="AZ254" s="208">
        <v>0</v>
      </c>
      <c r="BA254" s="208">
        <v>0</v>
      </c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</row>
    <row r="255" spans="1:71" ht="16.5" customHeight="1" x14ac:dyDescent="0.25">
      <c r="A255" s="208" t="s">
        <v>904</v>
      </c>
      <c r="B255" s="208">
        <v>0</v>
      </c>
      <c r="C255" s="208">
        <v>0</v>
      </c>
      <c r="D255" s="208">
        <v>0</v>
      </c>
      <c r="E255" s="208">
        <v>0</v>
      </c>
      <c r="F255" s="208">
        <v>0</v>
      </c>
      <c r="G255" s="208">
        <v>0</v>
      </c>
      <c r="H255" s="208">
        <v>0</v>
      </c>
      <c r="I255" s="208">
        <v>0</v>
      </c>
      <c r="J255" s="208">
        <v>0</v>
      </c>
      <c r="K255" s="208">
        <v>0</v>
      </c>
      <c r="L255" s="208">
        <v>0</v>
      </c>
      <c r="M255" s="208">
        <v>0</v>
      </c>
      <c r="N255" s="208">
        <v>0</v>
      </c>
      <c r="O255" s="208">
        <v>0</v>
      </c>
      <c r="P255" s="208">
        <v>0</v>
      </c>
      <c r="Q255" s="208">
        <v>0</v>
      </c>
      <c r="R255" s="208">
        <v>0</v>
      </c>
      <c r="S255" s="208">
        <v>0</v>
      </c>
      <c r="T255" s="208">
        <v>0</v>
      </c>
      <c r="U255" s="208">
        <v>0</v>
      </c>
      <c r="V255" s="208">
        <v>0</v>
      </c>
      <c r="W255" s="208">
        <v>0</v>
      </c>
      <c r="X255" s="208">
        <v>0</v>
      </c>
      <c r="Y255" s="208">
        <v>0</v>
      </c>
      <c r="Z255" s="208">
        <v>0</v>
      </c>
      <c r="AA255" s="208">
        <v>10000</v>
      </c>
      <c r="AB255" s="208">
        <v>10000</v>
      </c>
      <c r="AC255" s="208">
        <v>10000</v>
      </c>
      <c r="AD255" s="208">
        <v>0</v>
      </c>
      <c r="AE255" s="208">
        <v>0</v>
      </c>
      <c r="AF255" s="208">
        <v>40000</v>
      </c>
      <c r="AG255" s="208">
        <v>40000</v>
      </c>
      <c r="AH255" s="208">
        <v>0</v>
      </c>
      <c r="AI255" s="208">
        <v>0</v>
      </c>
      <c r="AJ255" s="208">
        <v>0</v>
      </c>
      <c r="AK255" s="208">
        <v>0</v>
      </c>
      <c r="AL255" s="208">
        <v>0</v>
      </c>
      <c r="AM255" s="208">
        <v>0</v>
      </c>
      <c r="AN255" s="208">
        <v>0</v>
      </c>
      <c r="AO255" s="208">
        <v>0</v>
      </c>
      <c r="AP255" s="208">
        <v>0</v>
      </c>
      <c r="AQ255" s="208">
        <v>0</v>
      </c>
      <c r="AR255" s="208">
        <v>0</v>
      </c>
      <c r="AS255" s="208">
        <v>0</v>
      </c>
      <c r="AT255" s="208">
        <v>0</v>
      </c>
      <c r="AU255" s="208">
        <v>7800</v>
      </c>
      <c r="AV255" s="208">
        <v>7800</v>
      </c>
      <c r="AW255" s="208">
        <v>7799.97</v>
      </c>
      <c r="AX255" s="208">
        <v>0</v>
      </c>
      <c r="AY255" s="208">
        <v>9000</v>
      </c>
      <c r="AZ255" s="208">
        <v>9000</v>
      </c>
      <c r="BA255" s="208">
        <v>8999.9699999999993</v>
      </c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</row>
    <row r="256" spans="1:71" ht="16.5" customHeight="1" x14ac:dyDescent="0.25">
      <c r="A256" s="208" t="s">
        <v>905</v>
      </c>
      <c r="B256" s="208">
        <v>0</v>
      </c>
      <c r="C256" s="208">
        <v>0</v>
      </c>
      <c r="D256" s="208">
        <v>0</v>
      </c>
      <c r="E256" s="208">
        <v>0</v>
      </c>
      <c r="F256" s="208">
        <v>0</v>
      </c>
      <c r="G256" s="208">
        <v>157151</v>
      </c>
      <c r="H256" s="208">
        <v>236280</v>
      </c>
      <c r="I256" s="208">
        <v>310107.93</v>
      </c>
      <c r="J256" s="208">
        <v>84883</v>
      </c>
      <c r="K256" s="208">
        <v>181462</v>
      </c>
      <c r="L256" s="208">
        <v>264705</v>
      </c>
      <c r="M256" s="208">
        <v>378656.34</v>
      </c>
      <c r="N256" s="208">
        <v>90631</v>
      </c>
      <c r="O256" s="208">
        <v>245071</v>
      </c>
      <c r="P256" s="208">
        <v>437111</v>
      </c>
      <c r="Q256" s="208">
        <v>619822.94999999995</v>
      </c>
      <c r="R256" s="208">
        <v>136450</v>
      </c>
      <c r="S256" s="208">
        <v>346383</v>
      </c>
      <c r="T256" s="208">
        <v>606292</v>
      </c>
      <c r="U256" s="208">
        <v>746495.28</v>
      </c>
      <c r="V256" s="208">
        <v>156271</v>
      </c>
      <c r="W256" s="208">
        <v>321617</v>
      </c>
      <c r="X256" s="208">
        <v>464703</v>
      </c>
      <c r="Y256" s="208">
        <v>558886.73</v>
      </c>
      <c r="Z256" s="208">
        <v>78018</v>
      </c>
      <c r="AA256" s="208">
        <v>159994</v>
      </c>
      <c r="AB256" s="208">
        <v>290457</v>
      </c>
      <c r="AC256" s="208">
        <v>372803.5</v>
      </c>
      <c r="AD256" s="208">
        <v>97896</v>
      </c>
      <c r="AE256" s="208">
        <v>178204</v>
      </c>
      <c r="AF256" s="208">
        <v>238887</v>
      </c>
      <c r="AG256" s="208">
        <v>282277.59999999998</v>
      </c>
      <c r="AH256" s="208">
        <v>46549</v>
      </c>
      <c r="AI256" s="208">
        <v>100577</v>
      </c>
      <c r="AJ256" s="208">
        <v>157410</v>
      </c>
      <c r="AK256" s="208">
        <v>215749.75</v>
      </c>
      <c r="AL256" s="208">
        <v>42028</v>
      </c>
      <c r="AM256" s="208">
        <v>82188</v>
      </c>
      <c r="AN256" s="208">
        <v>121346</v>
      </c>
      <c r="AO256" s="208">
        <v>169264.03</v>
      </c>
      <c r="AP256" s="208">
        <v>55065</v>
      </c>
      <c r="AQ256" s="208">
        <v>96996</v>
      </c>
      <c r="AR256" s="208">
        <v>135498</v>
      </c>
      <c r="AS256" s="208">
        <v>173093.61</v>
      </c>
      <c r="AT256" s="208">
        <v>36194</v>
      </c>
      <c r="AU256" s="208">
        <v>83181</v>
      </c>
      <c r="AV256" s="208">
        <v>98920</v>
      </c>
      <c r="AW256" s="208">
        <v>188219.05</v>
      </c>
      <c r="AX256" s="208">
        <v>19161</v>
      </c>
      <c r="AY256" s="208">
        <v>196681</v>
      </c>
      <c r="AZ256" s="208">
        <v>201386</v>
      </c>
      <c r="BA256" s="208">
        <v>326271.46999999997</v>
      </c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</row>
    <row r="257" spans="1:71" ht="16.5" customHeight="1" x14ac:dyDescent="0.25">
      <c r="A257" s="208" t="s">
        <v>1427</v>
      </c>
      <c r="B257" s="208">
        <v>58699</v>
      </c>
      <c r="C257" s="208">
        <v>140111</v>
      </c>
      <c r="D257" s="208">
        <v>249943</v>
      </c>
      <c r="E257" s="208">
        <v>-9501045</v>
      </c>
      <c r="F257" s="208">
        <v>72821</v>
      </c>
      <c r="G257" s="208">
        <v>0</v>
      </c>
      <c r="H257" s="208">
        <v>0</v>
      </c>
      <c r="I257" s="208">
        <v>0</v>
      </c>
      <c r="J257" s="208">
        <v>0</v>
      </c>
      <c r="K257" s="208">
        <v>0</v>
      </c>
      <c r="L257" s="208">
        <v>0</v>
      </c>
      <c r="M257" s="208">
        <v>0</v>
      </c>
      <c r="N257" s="208">
        <v>0</v>
      </c>
      <c r="O257" s="208">
        <v>0</v>
      </c>
      <c r="P257" s="208">
        <v>0</v>
      </c>
      <c r="Q257" s="208">
        <v>0</v>
      </c>
      <c r="R257" s="208">
        <v>0</v>
      </c>
      <c r="S257" s="208">
        <v>0</v>
      </c>
      <c r="T257" s="208">
        <v>0</v>
      </c>
      <c r="U257" s="208">
        <v>0</v>
      </c>
      <c r="V257" s="208">
        <v>0</v>
      </c>
      <c r="W257" s="208">
        <v>0</v>
      </c>
      <c r="X257" s="208">
        <v>0</v>
      </c>
      <c r="Y257" s="208">
        <v>0</v>
      </c>
      <c r="Z257" s="208">
        <v>74646</v>
      </c>
      <c r="AA257" s="208">
        <v>0</v>
      </c>
      <c r="AB257" s="208">
        <v>0</v>
      </c>
      <c r="AC257" s="208">
        <v>-3656250</v>
      </c>
      <c r="AD257" s="208">
        <v>0</v>
      </c>
      <c r="AE257" s="208">
        <v>0</v>
      </c>
      <c r="AF257" s="208">
        <v>0</v>
      </c>
      <c r="AG257" s="208">
        <v>0</v>
      </c>
      <c r="AH257" s="208">
        <v>0</v>
      </c>
      <c r="AI257" s="208">
        <v>-8067738</v>
      </c>
      <c r="AJ257" s="208">
        <v>0</v>
      </c>
      <c r="AK257" s="208">
        <v>0</v>
      </c>
      <c r="AL257" s="208">
        <v>0</v>
      </c>
      <c r="AM257" s="208">
        <v>0</v>
      </c>
      <c r="AN257" s="208">
        <v>0</v>
      </c>
      <c r="AO257" s="208">
        <v>0</v>
      </c>
      <c r="AP257" s="208">
        <v>0</v>
      </c>
      <c r="AQ257" s="208">
        <v>0</v>
      </c>
      <c r="AR257" s="208">
        <v>0</v>
      </c>
      <c r="AS257" s="208">
        <v>0</v>
      </c>
      <c r="AT257" s="208">
        <v>0</v>
      </c>
      <c r="AU257" s="208">
        <v>0</v>
      </c>
      <c r="AV257" s="208">
        <v>0</v>
      </c>
      <c r="AW257" s="208">
        <v>0</v>
      </c>
      <c r="AX257" s="208">
        <v>0</v>
      </c>
      <c r="AY257" s="208">
        <v>0</v>
      </c>
      <c r="AZ257" s="208">
        <v>0</v>
      </c>
      <c r="BA257" s="208">
        <v>0</v>
      </c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</row>
    <row r="258" spans="1:71" ht="16.5" customHeight="1" x14ac:dyDescent="0.25">
      <c r="A258" s="208" t="s">
        <v>1428</v>
      </c>
      <c r="B258" s="208">
        <v>-3786267</v>
      </c>
      <c r="C258" s="208">
        <v>-5894365</v>
      </c>
      <c r="D258" s="208">
        <v>-8605663</v>
      </c>
      <c r="E258" s="208">
        <v>-12359105</v>
      </c>
      <c r="F258" s="208">
        <v>-2957529</v>
      </c>
      <c r="G258" s="208">
        <v>-5692718</v>
      </c>
      <c r="H258" s="208">
        <v>-8080188</v>
      </c>
      <c r="I258" s="208">
        <v>-12592382.949999999</v>
      </c>
      <c r="J258" s="208">
        <v>-2721054</v>
      </c>
      <c r="K258" s="208">
        <v>-4687818</v>
      </c>
      <c r="L258" s="208">
        <v>-6178629</v>
      </c>
      <c r="M258" s="208">
        <v>-5799474.0199999996</v>
      </c>
      <c r="N258" s="208">
        <v>3383776</v>
      </c>
      <c r="O258" s="208">
        <v>1836399</v>
      </c>
      <c r="P258" s="208">
        <v>326460</v>
      </c>
      <c r="Q258" s="208">
        <v>-1580954.83</v>
      </c>
      <c r="R258" s="208">
        <v>-1876246</v>
      </c>
      <c r="S258" s="208">
        <v>-9725762</v>
      </c>
      <c r="T258" s="208">
        <v>-7838916</v>
      </c>
      <c r="U258" s="208">
        <v>-16758508.140000001</v>
      </c>
      <c r="V258" s="208">
        <v>-5758443</v>
      </c>
      <c r="W258" s="208">
        <v>-11762471</v>
      </c>
      <c r="X258" s="208">
        <v>-18687591</v>
      </c>
      <c r="Y258" s="208">
        <v>-28116617.489999998</v>
      </c>
      <c r="Z258" s="208">
        <v>-7859303</v>
      </c>
      <c r="AA258" s="208">
        <v>-15218713</v>
      </c>
      <c r="AB258" s="208">
        <v>-25377340</v>
      </c>
      <c r="AC258" s="208">
        <v>-35823901.549999997</v>
      </c>
      <c r="AD258" s="208">
        <v>-7071337</v>
      </c>
      <c r="AE258" s="208">
        <v>-15854654</v>
      </c>
      <c r="AF258" s="208">
        <v>-23308901</v>
      </c>
      <c r="AG258" s="208">
        <v>-54755745.619999997</v>
      </c>
      <c r="AH258" s="208">
        <v>-11805711</v>
      </c>
      <c r="AI258" s="208">
        <v>-31477218</v>
      </c>
      <c r="AJ258" s="208">
        <v>-44619790</v>
      </c>
      <c r="AK258" s="208">
        <v>-55101546.43</v>
      </c>
      <c r="AL258" s="208">
        <v>-11507730</v>
      </c>
      <c r="AM258" s="208">
        <v>-22797092</v>
      </c>
      <c r="AN258" s="208">
        <v>-33637638</v>
      </c>
      <c r="AO258" s="208">
        <v>-51108994.799999997</v>
      </c>
      <c r="AP258" s="208">
        <v>-10265089</v>
      </c>
      <c r="AQ258" s="208">
        <v>-14831625</v>
      </c>
      <c r="AR258" s="208">
        <v>-30061854</v>
      </c>
      <c r="AS258" s="208">
        <v>-43876754</v>
      </c>
      <c r="AT258" s="208">
        <v>-3068033</v>
      </c>
      <c r="AU258" s="208">
        <v>-9316286</v>
      </c>
      <c r="AV258" s="208">
        <v>-19681198</v>
      </c>
      <c r="AW258" s="208">
        <v>-26784352.960000001</v>
      </c>
      <c r="AX258" s="208">
        <v>-8058953</v>
      </c>
      <c r="AY258" s="208">
        <v>-14632011</v>
      </c>
      <c r="AZ258" s="208">
        <v>-41756505</v>
      </c>
      <c r="BA258" s="208">
        <v>-54694450.729999997</v>
      </c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</row>
    <row r="259" spans="1:71" ht="16.5" customHeight="1" x14ac:dyDescent="0.25">
      <c r="A259" s="208" t="s">
        <v>1429</v>
      </c>
      <c r="B259" s="208"/>
      <c r="C259" s="208"/>
      <c r="D259" s="208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208"/>
      <c r="AK259" s="208"/>
      <c r="AL259" s="208"/>
      <c r="AM259" s="208"/>
      <c r="AN259" s="208"/>
      <c r="AO259" s="208"/>
      <c r="AP259" s="208"/>
      <c r="AQ259" s="208"/>
      <c r="AR259" s="208"/>
      <c r="AS259" s="208"/>
      <c r="AT259" s="208"/>
      <c r="AU259" s="208"/>
      <c r="AV259" s="208"/>
      <c r="AW259" s="208"/>
      <c r="AX259" s="208"/>
      <c r="AY259" s="208"/>
      <c r="AZ259" s="208"/>
      <c r="BA259" s="208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</row>
    <row r="260" spans="1:71" ht="16.5" customHeight="1" x14ac:dyDescent="0.25">
      <c r="A260" s="208" t="s">
        <v>1430</v>
      </c>
      <c r="B260" s="208">
        <v>0</v>
      </c>
      <c r="C260" s="208">
        <v>0</v>
      </c>
      <c r="D260" s="208">
        <v>0</v>
      </c>
      <c r="E260" s="208">
        <v>0</v>
      </c>
      <c r="F260" s="208">
        <v>0</v>
      </c>
      <c r="G260" s="208">
        <v>0</v>
      </c>
      <c r="H260" s="208">
        <v>0</v>
      </c>
      <c r="I260" s="208">
        <v>0</v>
      </c>
      <c r="J260" s="208">
        <v>0</v>
      </c>
      <c r="K260" s="208">
        <v>0</v>
      </c>
      <c r="L260" s="208">
        <v>0</v>
      </c>
      <c r="M260" s="208">
        <v>0</v>
      </c>
      <c r="N260" s="208">
        <v>0</v>
      </c>
      <c r="O260" s="208">
        <v>0</v>
      </c>
      <c r="P260" s="208">
        <v>0</v>
      </c>
      <c r="Q260" s="208">
        <v>0</v>
      </c>
      <c r="R260" s="208">
        <v>0</v>
      </c>
      <c r="S260" s="208">
        <v>0</v>
      </c>
      <c r="T260" s="208">
        <v>0</v>
      </c>
      <c r="U260" s="208">
        <v>0</v>
      </c>
      <c r="V260" s="208">
        <v>0</v>
      </c>
      <c r="W260" s="208">
        <v>0</v>
      </c>
      <c r="X260" s="208">
        <v>5000000</v>
      </c>
      <c r="Y260" s="208">
        <v>4000000</v>
      </c>
      <c r="Z260" s="208">
        <v>0</v>
      </c>
      <c r="AA260" s="208">
        <v>-4000000</v>
      </c>
      <c r="AB260" s="208">
        <v>-1000000</v>
      </c>
      <c r="AC260" s="208">
        <v>-4000000</v>
      </c>
      <c r="AD260" s="208">
        <v>0</v>
      </c>
      <c r="AE260" s="208">
        <v>0</v>
      </c>
      <c r="AF260" s="208">
        <v>10500000</v>
      </c>
      <c r="AG260" s="208">
        <v>8500000</v>
      </c>
      <c r="AH260" s="208">
        <v>-2000000</v>
      </c>
      <c r="AI260" s="208">
        <v>2690000</v>
      </c>
      <c r="AJ260" s="208">
        <v>12290000</v>
      </c>
      <c r="AK260" s="208">
        <v>700000</v>
      </c>
      <c r="AL260" s="208">
        <v>0</v>
      </c>
      <c r="AM260" s="208">
        <v>-200000</v>
      </c>
      <c r="AN260" s="208">
        <v>2800000</v>
      </c>
      <c r="AO260" s="208">
        <v>-2700000</v>
      </c>
      <c r="AP260" s="208">
        <v>-6700000</v>
      </c>
      <c r="AQ260" s="208">
        <v>-4700000</v>
      </c>
      <c r="AR260" s="208">
        <v>1300000</v>
      </c>
      <c r="AS260" s="208">
        <v>-850000</v>
      </c>
      <c r="AT260" s="208">
        <v>-5900000</v>
      </c>
      <c r="AU260" s="208">
        <v>-5900000</v>
      </c>
      <c r="AV260" s="208">
        <v>-4900000</v>
      </c>
      <c r="AW260" s="208">
        <v>-5900000</v>
      </c>
      <c r="AX260" s="208">
        <v>0</v>
      </c>
      <c r="AY260" s="208">
        <v>0</v>
      </c>
      <c r="AZ260" s="208">
        <v>3900000</v>
      </c>
      <c r="BA260" s="208">
        <v>4900000</v>
      </c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</row>
    <row r="261" spans="1:71" ht="16.5" customHeight="1" x14ac:dyDescent="0.25">
      <c r="A261" s="208" t="s">
        <v>1431</v>
      </c>
      <c r="B261" s="208">
        <v>0</v>
      </c>
      <c r="C261" s="208">
        <v>0</v>
      </c>
      <c r="D261" s="208">
        <v>0</v>
      </c>
      <c r="E261" s="208">
        <v>0</v>
      </c>
      <c r="F261" s="208">
        <v>0</v>
      </c>
      <c r="G261" s="208">
        <v>0</v>
      </c>
      <c r="H261" s="208">
        <v>0</v>
      </c>
      <c r="I261" s="208">
        <v>0</v>
      </c>
      <c r="J261" s="208">
        <v>0</v>
      </c>
      <c r="K261" s="208">
        <v>0</v>
      </c>
      <c r="L261" s="208">
        <v>0</v>
      </c>
      <c r="M261" s="208">
        <v>0</v>
      </c>
      <c r="N261" s="208">
        <v>0</v>
      </c>
      <c r="O261" s="208">
        <v>0</v>
      </c>
      <c r="P261" s="208">
        <v>0</v>
      </c>
      <c r="Q261" s="208">
        <v>0</v>
      </c>
      <c r="R261" s="208">
        <v>0</v>
      </c>
      <c r="S261" s="208">
        <v>0</v>
      </c>
      <c r="T261" s="208">
        <v>0</v>
      </c>
      <c r="U261" s="208">
        <v>0</v>
      </c>
      <c r="V261" s="208">
        <v>0</v>
      </c>
      <c r="W261" s="208">
        <v>0</v>
      </c>
      <c r="X261" s="208">
        <v>0</v>
      </c>
      <c r="Y261" s="208">
        <v>0</v>
      </c>
      <c r="Z261" s="208">
        <v>0</v>
      </c>
      <c r="AA261" s="208">
        <v>0</v>
      </c>
      <c r="AB261" s="208">
        <v>0</v>
      </c>
      <c r="AC261" s="208">
        <v>0</v>
      </c>
      <c r="AD261" s="208">
        <v>0</v>
      </c>
      <c r="AE261" s="208">
        <v>0</v>
      </c>
      <c r="AF261" s="208">
        <v>0</v>
      </c>
      <c r="AG261" s="208">
        <v>0</v>
      </c>
      <c r="AH261" s="208">
        <v>0</v>
      </c>
      <c r="AI261" s="208">
        <v>0</v>
      </c>
      <c r="AJ261" s="208">
        <v>1000000</v>
      </c>
      <c r="AK261" s="208">
        <v>0</v>
      </c>
      <c r="AL261" s="208">
        <v>0</v>
      </c>
      <c r="AM261" s="208">
        <v>0</v>
      </c>
      <c r="AN261" s="208">
        <v>2000000</v>
      </c>
      <c r="AO261" s="208">
        <v>0</v>
      </c>
      <c r="AP261" s="208">
        <v>0</v>
      </c>
      <c r="AQ261" s="208">
        <v>500000</v>
      </c>
      <c r="AR261" s="208">
        <v>2000000</v>
      </c>
      <c r="AS261" s="208">
        <v>0</v>
      </c>
      <c r="AT261" s="208">
        <v>0</v>
      </c>
      <c r="AU261" s="208">
        <v>0</v>
      </c>
      <c r="AV261" s="208">
        <v>1000000</v>
      </c>
      <c r="AW261" s="208">
        <v>0</v>
      </c>
      <c r="AX261" s="208">
        <v>0</v>
      </c>
      <c r="AY261" s="208">
        <v>0</v>
      </c>
      <c r="AZ261" s="208">
        <v>0</v>
      </c>
      <c r="BA261" s="208">
        <v>0</v>
      </c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</row>
    <row r="262" spans="1:71" ht="16.5" customHeight="1" x14ac:dyDescent="0.25">
      <c r="A262" s="208" t="s">
        <v>1432</v>
      </c>
      <c r="B262" s="208">
        <v>0</v>
      </c>
      <c r="C262" s="208">
        <v>0</v>
      </c>
      <c r="D262" s="208">
        <v>0</v>
      </c>
      <c r="E262" s="208">
        <v>0</v>
      </c>
      <c r="F262" s="208">
        <v>0</v>
      </c>
      <c r="G262" s="208">
        <v>0</v>
      </c>
      <c r="H262" s="208">
        <v>0</v>
      </c>
      <c r="I262" s="208">
        <v>0</v>
      </c>
      <c r="J262" s="208">
        <v>0</v>
      </c>
      <c r="K262" s="208">
        <v>0</v>
      </c>
      <c r="L262" s="208">
        <v>0</v>
      </c>
      <c r="M262" s="208">
        <v>0</v>
      </c>
      <c r="N262" s="208">
        <v>0</v>
      </c>
      <c r="O262" s="208">
        <v>0</v>
      </c>
      <c r="P262" s="208">
        <v>0</v>
      </c>
      <c r="Q262" s="208">
        <v>0</v>
      </c>
      <c r="R262" s="208">
        <v>0</v>
      </c>
      <c r="S262" s="208">
        <v>0</v>
      </c>
      <c r="T262" s="208">
        <v>0</v>
      </c>
      <c r="U262" s="208">
        <v>0</v>
      </c>
      <c r="V262" s="208">
        <v>0</v>
      </c>
      <c r="W262" s="208">
        <v>0</v>
      </c>
      <c r="X262" s="208">
        <v>0</v>
      </c>
      <c r="Y262" s="208">
        <v>0</v>
      </c>
      <c r="Z262" s="208">
        <v>0</v>
      </c>
      <c r="AA262" s="208">
        <v>0</v>
      </c>
      <c r="AB262" s="208">
        <v>0</v>
      </c>
      <c r="AC262" s="208">
        <v>0</v>
      </c>
      <c r="AD262" s="208">
        <v>0</v>
      </c>
      <c r="AE262" s="208">
        <v>0</v>
      </c>
      <c r="AF262" s="208">
        <v>0</v>
      </c>
      <c r="AG262" s="208">
        <v>0</v>
      </c>
      <c r="AH262" s="208">
        <v>0</v>
      </c>
      <c r="AI262" s="208">
        <v>0</v>
      </c>
      <c r="AJ262" s="208">
        <v>1000000</v>
      </c>
      <c r="AK262" s="208">
        <v>0</v>
      </c>
      <c r="AL262" s="208">
        <v>0</v>
      </c>
      <c r="AM262" s="208">
        <v>0</v>
      </c>
      <c r="AN262" s="208">
        <v>2000000</v>
      </c>
      <c r="AO262" s="208">
        <v>0</v>
      </c>
      <c r="AP262" s="208">
        <v>0</v>
      </c>
      <c r="AQ262" s="208">
        <v>500000</v>
      </c>
      <c r="AR262" s="208">
        <v>2000000</v>
      </c>
      <c r="AS262" s="208">
        <v>0</v>
      </c>
      <c r="AT262" s="208">
        <v>0</v>
      </c>
      <c r="AU262" s="208">
        <v>0</v>
      </c>
      <c r="AV262" s="208">
        <v>1000000</v>
      </c>
      <c r="AW262" s="208">
        <v>0</v>
      </c>
      <c r="AX262" s="208">
        <v>0</v>
      </c>
      <c r="AY262" s="208">
        <v>0</v>
      </c>
      <c r="AZ262" s="208">
        <v>0</v>
      </c>
      <c r="BA262" s="208">
        <v>0</v>
      </c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</row>
    <row r="263" spans="1:71" ht="16.5" customHeight="1" x14ac:dyDescent="0.25">
      <c r="A263" s="208" t="s">
        <v>1433</v>
      </c>
      <c r="B263" s="208">
        <v>0</v>
      </c>
      <c r="C263" s="208">
        <v>0</v>
      </c>
      <c r="D263" s="208">
        <v>0</v>
      </c>
      <c r="E263" s="208">
        <v>0</v>
      </c>
      <c r="F263" s="208">
        <v>0</v>
      </c>
      <c r="G263" s="208">
        <v>8535116</v>
      </c>
      <c r="H263" s="208">
        <v>8535116</v>
      </c>
      <c r="I263" s="208">
        <v>8535115.7699999996</v>
      </c>
      <c r="J263" s="208">
        <v>0</v>
      </c>
      <c r="K263" s="208">
        <v>0</v>
      </c>
      <c r="L263" s="208">
        <v>0</v>
      </c>
      <c r="M263" s="208">
        <v>0</v>
      </c>
      <c r="N263" s="208">
        <v>0</v>
      </c>
      <c r="O263" s="208">
        <v>0</v>
      </c>
      <c r="P263" s="208">
        <v>0</v>
      </c>
      <c r="Q263" s="208">
        <v>0</v>
      </c>
      <c r="R263" s="208">
        <v>0</v>
      </c>
      <c r="S263" s="208">
        <v>1373250</v>
      </c>
      <c r="T263" s="208">
        <v>3230126</v>
      </c>
      <c r="U263" s="208">
        <v>0</v>
      </c>
      <c r="V263" s="208">
        <v>3812480</v>
      </c>
      <c r="W263" s="208">
        <v>3812480</v>
      </c>
      <c r="X263" s="208">
        <v>3812480</v>
      </c>
      <c r="Y263" s="208">
        <v>7812480</v>
      </c>
      <c r="Z263" s="208">
        <v>0</v>
      </c>
      <c r="AA263" s="208">
        <v>21600400</v>
      </c>
      <c r="AB263" s="208">
        <v>21600400</v>
      </c>
      <c r="AC263" s="208">
        <v>21600400</v>
      </c>
      <c r="AD263" s="208">
        <v>0</v>
      </c>
      <c r="AE263" s="208">
        <v>0</v>
      </c>
      <c r="AF263" s="208">
        <v>0</v>
      </c>
      <c r="AG263" s="208">
        <v>21500000</v>
      </c>
      <c r="AH263" s="208">
        <v>0</v>
      </c>
      <c r="AI263" s="208">
        <v>0</v>
      </c>
      <c r="AJ263" s="208">
        <v>34653738</v>
      </c>
      <c r="AK263" s="208">
        <v>41153737.5</v>
      </c>
      <c r="AL263" s="208">
        <v>6653737</v>
      </c>
      <c r="AM263" s="208">
        <v>6653737</v>
      </c>
      <c r="AN263" s="208">
        <v>7307475</v>
      </c>
      <c r="AO263" s="208">
        <v>16307475</v>
      </c>
      <c r="AP263" s="208">
        <v>0</v>
      </c>
      <c r="AQ263" s="208">
        <v>0</v>
      </c>
      <c r="AR263" s="208">
        <v>3000000</v>
      </c>
      <c r="AS263" s="208">
        <v>3000000</v>
      </c>
      <c r="AT263" s="208">
        <v>0</v>
      </c>
      <c r="AU263" s="208">
        <v>2000000</v>
      </c>
      <c r="AV263" s="208">
        <v>2000000</v>
      </c>
      <c r="AW263" s="208">
        <v>2000000</v>
      </c>
      <c r="AX263" s="208">
        <v>0</v>
      </c>
      <c r="AY263" s="208">
        <v>5000000</v>
      </c>
      <c r="AZ263" s="208">
        <v>17000000</v>
      </c>
      <c r="BA263" s="208">
        <v>24000000</v>
      </c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</row>
    <row r="264" spans="1:71" ht="16.5" customHeight="1" x14ac:dyDescent="0.25">
      <c r="A264" s="208" t="s">
        <v>1434</v>
      </c>
      <c r="B264" s="208">
        <v>0</v>
      </c>
      <c r="C264" s="208">
        <v>0</v>
      </c>
      <c r="D264" s="208">
        <v>0</v>
      </c>
      <c r="E264" s="208">
        <v>0</v>
      </c>
      <c r="F264" s="208">
        <v>0</v>
      </c>
      <c r="G264" s="208">
        <v>8535116</v>
      </c>
      <c r="H264" s="208">
        <v>8535116</v>
      </c>
      <c r="I264" s="208">
        <v>8535115.7699999996</v>
      </c>
      <c r="J264" s="208">
        <v>0</v>
      </c>
      <c r="K264" s="208">
        <v>0</v>
      </c>
      <c r="L264" s="208">
        <v>0</v>
      </c>
      <c r="M264" s="208">
        <v>0</v>
      </c>
      <c r="N264" s="208">
        <v>0</v>
      </c>
      <c r="O264" s="208">
        <v>0</v>
      </c>
      <c r="P264" s="208">
        <v>0</v>
      </c>
      <c r="Q264" s="208">
        <v>0</v>
      </c>
      <c r="R264" s="208">
        <v>0</v>
      </c>
      <c r="S264" s="208">
        <v>1373250</v>
      </c>
      <c r="T264" s="208">
        <v>3230126</v>
      </c>
      <c r="U264" s="208">
        <v>0</v>
      </c>
      <c r="V264" s="208">
        <v>3812480</v>
      </c>
      <c r="W264" s="208">
        <v>3812480</v>
      </c>
      <c r="X264" s="208">
        <v>3812480</v>
      </c>
      <c r="Y264" s="208">
        <v>7812480</v>
      </c>
      <c r="Z264" s="208">
        <v>0</v>
      </c>
      <c r="AA264" s="208">
        <v>21600400</v>
      </c>
      <c r="AB264" s="208">
        <v>21600400</v>
      </c>
      <c r="AC264" s="208">
        <v>21600400</v>
      </c>
      <c r="AD264" s="208">
        <v>0</v>
      </c>
      <c r="AE264" s="208">
        <v>0</v>
      </c>
      <c r="AF264" s="208">
        <v>0</v>
      </c>
      <c r="AG264" s="208">
        <v>21500000</v>
      </c>
      <c r="AH264" s="208">
        <v>0</v>
      </c>
      <c r="AI264" s="208">
        <v>0</v>
      </c>
      <c r="AJ264" s="208">
        <v>34653738</v>
      </c>
      <c r="AK264" s="208">
        <v>41153737.5</v>
      </c>
      <c r="AL264" s="208">
        <v>6653737</v>
      </c>
      <c r="AM264" s="208">
        <v>6653737</v>
      </c>
      <c r="AN264" s="208">
        <v>7307475</v>
      </c>
      <c r="AO264" s="208">
        <v>16307475</v>
      </c>
      <c r="AP264" s="208">
        <v>0</v>
      </c>
      <c r="AQ264" s="208">
        <v>0</v>
      </c>
      <c r="AR264" s="208">
        <v>3000000</v>
      </c>
      <c r="AS264" s="208">
        <v>3000000</v>
      </c>
      <c r="AT264" s="208">
        <v>0</v>
      </c>
      <c r="AU264" s="208">
        <v>2000000</v>
      </c>
      <c r="AV264" s="208">
        <v>2000000</v>
      </c>
      <c r="AW264" s="208">
        <v>2000000</v>
      </c>
      <c r="AX264" s="208">
        <v>0</v>
      </c>
      <c r="AY264" s="208">
        <v>5000000</v>
      </c>
      <c r="AZ264" s="208">
        <v>17000000</v>
      </c>
      <c r="BA264" s="208">
        <v>24000000</v>
      </c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</row>
    <row r="265" spans="1:71" ht="16.5" customHeight="1" x14ac:dyDescent="0.25">
      <c r="A265" s="208" t="s">
        <v>1435</v>
      </c>
      <c r="B265" s="208">
        <v>0</v>
      </c>
      <c r="C265" s="208">
        <v>0</v>
      </c>
      <c r="D265" s="208">
        <v>0</v>
      </c>
      <c r="E265" s="208">
        <v>0</v>
      </c>
      <c r="F265" s="208">
        <v>0</v>
      </c>
      <c r="G265" s="208">
        <v>0</v>
      </c>
      <c r="H265" s="208">
        <v>0</v>
      </c>
      <c r="I265" s="208">
        <v>0</v>
      </c>
      <c r="J265" s="208">
        <v>0</v>
      </c>
      <c r="K265" s="208">
        <v>0</v>
      </c>
      <c r="L265" s="208">
        <v>0</v>
      </c>
      <c r="M265" s="208">
        <v>0</v>
      </c>
      <c r="N265" s="208">
        <v>0</v>
      </c>
      <c r="O265" s="208">
        <v>0</v>
      </c>
      <c r="P265" s="208">
        <v>0</v>
      </c>
      <c r="Q265" s="208">
        <v>0</v>
      </c>
      <c r="R265" s="208">
        <v>0</v>
      </c>
      <c r="S265" s="208">
        <v>1373250</v>
      </c>
      <c r="T265" s="208">
        <v>3230126</v>
      </c>
      <c r="U265" s="208">
        <v>0</v>
      </c>
      <c r="V265" s="208">
        <v>3812480</v>
      </c>
      <c r="W265" s="208">
        <v>0</v>
      </c>
      <c r="X265" s="208">
        <v>0</v>
      </c>
      <c r="Y265" s="208">
        <v>0</v>
      </c>
      <c r="Z265" s="208">
        <v>0</v>
      </c>
      <c r="AA265" s="208">
        <v>0</v>
      </c>
      <c r="AB265" s="208">
        <v>0</v>
      </c>
      <c r="AC265" s="208">
        <v>0</v>
      </c>
      <c r="AD265" s="208">
        <v>0</v>
      </c>
      <c r="AE265" s="208">
        <v>0</v>
      </c>
      <c r="AF265" s="208">
        <v>0</v>
      </c>
      <c r="AG265" s="208">
        <v>0</v>
      </c>
      <c r="AH265" s="208">
        <v>0</v>
      </c>
      <c r="AI265" s="208">
        <v>0</v>
      </c>
      <c r="AJ265" s="208">
        <v>0</v>
      </c>
      <c r="AK265" s="208">
        <v>0</v>
      </c>
      <c r="AL265" s="208">
        <v>0</v>
      </c>
      <c r="AM265" s="208">
        <v>0</v>
      </c>
      <c r="AN265" s="208">
        <v>0</v>
      </c>
      <c r="AO265" s="208">
        <v>16307475</v>
      </c>
      <c r="AP265" s="208">
        <v>0</v>
      </c>
      <c r="AQ265" s="208">
        <v>0</v>
      </c>
      <c r="AR265" s="208">
        <v>0</v>
      </c>
      <c r="AS265" s="208">
        <v>0</v>
      </c>
      <c r="AT265" s="208">
        <v>0</v>
      </c>
      <c r="AU265" s="208">
        <v>2000000</v>
      </c>
      <c r="AV265" s="208">
        <v>2000000</v>
      </c>
      <c r="AW265" s="208">
        <v>2000000</v>
      </c>
      <c r="AX265" s="208">
        <v>0</v>
      </c>
      <c r="AY265" s="208">
        <v>0</v>
      </c>
      <c r="AZ265" s="208">
        <v>5000000</v>
      </c>
      <c r="BA265" s="208">
        <v>24000000</v>
      </c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</row>
    <row r="266" spans="1:71" ht="16.5" customHeight="1" x14ac:dyDescent="0.25">
      <c r="A266" s="208" t="s">
        <v>1436</v>
      </c>
      <c r="B266" s="208">
        <v>0</v>
      </c>
      <c r="C266" s="208">
        <v>0</v>
      </c>
      <c r="D266" s="208">
        <v>0</v>
      </c>
      <c r="E266" s="208">
        <v>0</v>
      </c>
      <c r="F266" s="208">
        <v>0</v>
      </c>
      <c r="G266" s="208">
        <v>0</v>
      </c>
      <c r="H266" s="208">
        <v>0</v>
      </c>
      <c r="I266" s="208">
        <v>0</v>
      </c>
      <c r="J266" s="208">
        <v>0</v>
      </c>
      <c r="K266" s="208">
        <v>0</v>
      </c>
      <c r="L266" s="208">
        <v>0</v>
      </c>
      <c r="M266" s="208">
        <v>0</v>
      </c>
      <c r="N266" s="208">
        <v>0</v>
      </c>
      <c r="O266" s="208">
        <v>0</v>
      </c>
      <c r="P266" s="208">
        <v>0</v>
      </c>
      <c r="Q266" s="208">
        <v>0</v>
      </c>
      <c r="R266" s="208">
        <v>0</v>
      </c>
      <c r="S266" s="208">
        <v>0</v>
      </c>
      <c r="T266" s="208">
        <v>0</v>
      </c>
      <c r="U266" s="208">
        <v>0</v>
      </c>
      <c r="V266" s="208">
        <v>0</v>
      </c>
      <c r="W266" s="208">
        <v>0</v>
      </c>
      <c r="X266" s="208">
        <v>0</v>
      </c>
      <c r="Y266" s="208">
        <v>0</v>
      </c>
      <c r="Z266" s="208">
        <v>0</v>
      </c>
      <c r="AA266" s="208">
        <v>0</v>
      </c>
      <c r="AB266" s="208">
        <v>0</v>
      </c>
      <c r="AC266" s="208">
        <v>0</v>
      </c>
      <c r="AD266" s="208">
        <v>0</v>
      </c>
      <c r="AE266" s="208">
        <v>0</v>
      </c>
      <c r="AF266" s="208">
        <v>0</v>
      </c>
      <c r="AG266" s="208">
        <v>0</v>
      </c>
      <c r="AH266" s="208">
        <v>0</v>
      </c>
      <c r="AI266" s="208">
        <v>0</v>
      </c>
      <c r="AJ266" s="208">
        <v>0</v>
      </c>
      <c r="AK266" s="208">
        <v>0</v>
      </c>
      <c r="AL266" s="208">
        <v>0</v>
      </c>
      <c r="AM266" s="208">
        <v>0</v>
      </c>
      <c r="AN266" s="208">
        <v>0</v>
      </c>
      <c r="AO266" s="208">
        <v>0</v>
      </c>
      <c r="AP266" s="208">
        <v>0</v>
      </c>
      <c r="AQ266" s="208">
        <v>0</v>
      </c>
      <c r="AR266" s="208">
        <v>0</v>
      </c>
      <c r="AS266" s="208">
        <v>0</v>
      </c>
      <c r="AT266" s="208">
        <v>0</v>
      </c>
      <c r="AU266" s="208">
        <v>0</v>
      </c>
      <c r="AV266" s="208">
        <v>0</v>
      </c>
      <c r="AW266" s="208">
        <v>0</v>
      </c>
      <c r="AX266" s="208">
        <v>0</v>
      </c>
      <c r="AY266" s="208">
        <v>0</v>
      </c>
      <c r="AZ266" s="208">
        <v>12000000</v>
      </c>
      <c r="BA266" s="208">
        <v>0</v>
      </c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</row>
    <row r="267" spans="1:71" ht="16.5" customHeight="1" x14ac:dyDescent="0.25">
      <c r="A267" s="208" t="s">
        <v>1437</v>
      </c>
      <c r="B267" s="208">
        <v>0</v>
      </c>
      <c r="C267" s="208">
        <v>0</v>
      </c>
      <c r="D267" s="208">
        <v>0</v>
      </c>
      <c r="E267" s="208">
        <v>0</v>
      </c>
      <c r="F267" s="208">
        <v>0</v>
      </c>
      <c r="G267" s="208">
        <v>8535116</v>
      </c>
      <c r="H267" s="208">
        <v>8535116</v>
      </c>
      <c r="I267" s="208">
        <v>8535115.7699999996</v>
      </c>
      <c r="J267" s="208">
        <v>0</v>
      </c>
      <c r="K267" s="208">
        <v>0</v>
      </c>
      <c r="L267" s="208">
        <v>0</v>
      </c>
      <c r="M267" s="208">
        <v>0</v>
      </c>
      <c r="N267" s="208">
        <v>0</v>
      </c>
      <c r="O267" s="208">
        <v>0</v>
      </c>
      <c r="P267" s="208">
        <v>0</v>
      </c>
      <c r="Q267" s="208">
        <v>0</v>
      </c>
      <c r="R267" s="208">
        <v>0</v>
      </c>
      <c r="S267" s="208">
        <v>0</v>
      </c>
      <c r="T267" s="208">
        <v>0</v>
      </c>
      <c r="U267" s="208">
        <v>0</v>
      </c>
      <c r="V267" s="208">
        <v>0</v>
      </c>
      <c r="W267" s="208">
        <v>3812480</v>
      </c>
      <c r="X267" s="208">
        <v>3812480</v>
      </c>
      <c r="Y267" s="208">
        <v>7812480</v>
      </c>
      <c r="Z267" s="208">
        <v>0</v>
      </c>
      <c r="AA267" s="208">
        <v>21600400</v>
      </c>
      <c r="AB267" s="208">
        <v>21600400</v>
      </c>
      <c r="AC267" s="208">
        <v>21600400</v>
      </c>
      <c r="AD267" s="208">
        <v>0</v>
      </c>
      <c r="AE267" s="208">
        <v>0</v>
      </c>
      <c r="AF267" s="208">
        <v>0</v>
      </c>
      <c r="AG267" s="208">
        <v>21500000</v>
      </c>
      <c r="AH267" s="208">
        <v>0</v>
      </c>
      <c r="AI267" s="208">
        <v>0</v>
      </c>
      <c r="AJ267" s="208">
        <v>34653738</v>
      </c>
      <c r="AK267" s="208">
        <v>41153737.5</v>
      </c>
      <c r="AL267" s="208">
        <v>6653737</v>
      </c>
      <c r="AM267" s="208">
        <v>6653737</v>
      </c>
      <c r="AN267" s="208">
        <v>7307475</v>
      </c>
      <c r="AO267" s="208">
        <v>0</v>
      </c>
      <c r="AP267" s="208">
        <v>0</v>
      </c>
      <c r="AQ267" s="208">
        <v>0</v>
      </c>
      <c r="AR267" s="208">
        <v>3000000</v>
      </c>
      <c r="AS267" s="208">
        <v>3000000</v>
      </c>
      <c r="AT267" s="208">
        <v>0</v>
      </c>
      <c r="AU267" s="208">
        <v>0</v>
      </c>
      <c r="AV267" s="208">
        <v>0</v>
      </c>
      <c r="AW267" s="208">
        <v>0</v>
      </c>
      <c r="AX267" s="208">
        <v>0</v>
      </c>
      <c r="AY267" s="208">
        <v>5000000</v>
      </c>
      <c r="AZ267" s="208">
        <v>0</v>
      </c>
      <c r="BA267" s="208">
        <v>0</v>
      </c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</row>
    <row r="268" spans="1:71" ht="16.5" customHeight="1" x14ac:dyDescent="0.25">
      <c r="A268" s="208" t="s">
        <v>1438</v>
      </c>
      <c r="B268" s="208">
        <v>-3500000</v>
      </c>
      <c r="C268" s="208">
        <v>-3500000</v>
      </c>
      <c r="D268" s="208">
        <v>-3500000</v>
      </c>
      <c r="E268" s="208">
        <v>-3500000</v>
      </c>
      <c r="F268" s="208">
        <v>0</v>
      </c>
      <c r="G268" s="208">
        <v>-3501491</v>
      </c>
      <c r="H268" s="208">
        <v>-6928590</v>
      </c>
      <c r="I268" s="208">
        <v>-7171664.21</v>
      </c>
      <c r="J268" s="208">
        <v>0</v>
      </c>
      <c r="K268" s="208">
        <v>-243074</v>
      </c>
      <c r="L268" s="208">
        <v>-243074</v>
      </c>
      <c r="M268" s="208">
        <v>-486147.73</v>
      </c>
      <c r="N268" s="208">
        <v>0</v>
      </c>
      <c r="O268" s="208">
        <v>-243074</v>
      </c>
      <c r="P268" s="208">
        <v>-4243074</v>
      </c>
      <c r="Q268" s="208">
        <v>-12850581.6</v>
      </c>
      <c r="R268" s="208">
        <v>0</v>
      </c>
      <c r="S268" s="208">
        <v>-243074</v>
      </c>
      <c r="T268" s="208">
        <v>-5243074</v>
      </c>
      <c r="U268" s="208">
        <v>-1487271.73</v>
      </c>
      <c r="V268" s="208">
        <v>0</v>
      </c>
      <c r="W268" s="208">
        <v>-4242574</v>
      </c>
      <c r="X268" s="208">
        <v>-8242574</v>
      </c>
      <c r="Y268" s="208">
        <v>-8485647.7300000004</v>
      </c>
      <c r="Z268" s="208">
        <v>-6500000</v>
      </c>
      <c r="AA268" s="208">
        <v>-2743074</v>
      </c>
      <c r="AB268" s="208">
        <v>-2743074</v>
      </c>
      <c r="AC268" s="208">
        <v>-5370463.29</v>
      </c>
      <c r="AD268" s="208">
        <v>0</v>
      </c>
      <c r="AE268" s="208">
        <v>-243074</v>
      </c>
      <c r="AF268" s="208">
        <v>-243074</v>
      </c>
      <c r="AG268" s="208">
        <v>-2392022.73</v>
      </c>
      <c r="AH268" s="208">
        <v>-653556</v>
      </c>
      <c r="AI268" s="208">
        <v>0</v>
      </c>
      <c r="AJ268" s="208">
        <v>-5550187</v>
      </c>
      <c r="AK268" s="208">
        <v>-7699136.0499999998</v>
      </c>
      <c r="AL268" s="208">
        <v>-9853556</v>
      </c>
      <c r="AM268" s="208">
        <v>-1293830</v>
      </c>
      <c r="AN268" s="208">
        <v>-1947386</v>
      </c>
      <c r="AO268" s="208">
        <v>-2190460.73</v>
      </c>
      <c r="AP268" s="208">
        <v>-2584880</v>
      </c>
      <c r="AQ268" s="208">
        <v>-2857954</v>
      </c>
      <c r="AR268" s="208">
        <v>-2857954</v>
      </c>
      <c r="AS268" s="208">
        <v>-2887953.86</v>
      </c>
      <c r="AT268" s="208">
        <v>0</v>
      </c>
      <c r="AU268" s="208">
        <v>-7789300</v>
      </c>
      <c r="AV268" s="208">
        <v>-9189300</v>
      </c>
      <c r="AW268" s="208">
        <v>-11153580</v>
      </c>
      <c r="AX268" s="208">
        <v>0</v>
      </c>
      <c r="AY268" s="208">
        <v>-8114280</v>
      </c>
      <c r="AZ268" s="208">
        <v>-9514280</v>
      </c>
      <c r="BA268" s="208">
        <v>-24828560</v>
      </c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</row>
    <row r="269" spans="1:71" ht="16.5" customHeight="1" x14ac:dyDescent="0.25">
      <c r="A269" s="208" t="s">
        <v>1439</v>
      </c>
      <c r="B269" s="208">
        <v>0</v>
      </c>
      <c r="C269" s="208">
        <v>0</v>
      </c>
      <c r="D269" s="208">
        <v>0</v>
      </c>
      <c r="E269" s="208">
        <v>0</v>
      </c>
      <c r="F269" s="208">
        <v>0</v>
      </c>
      <c r="G269" s="208">
        <v>0</v>
      </c>
      <c r="H269" s="208">
        <v>0</v>
      </c>
      <c r="I269" s="208">
        <v>0</v>
      </c>
      <c r="J269" s="208">
        <v>0</v>
      </c>
      <c r="K269" s="208">
        <v>0</v>
      </c>
      <c r="L269" s="208">
        <v>0</v>
      </c>
      <c r="M269" s="208">
        <v>0</v>
      </c>
      <c r="N269" s="208">
        <v>0</v>
      </c>
      <c r="O269" s="208">
        <v>0</v>
      </c>
      <c r="P269" s="208">
        <v>0</v>
      </c>
      <c r="Q269" s="208">
        <v>0</v>
      </c>
      <c r="R269" s="208">
        <v>0</v>
      </c>
      <c r="S269" s="208">
        <v>0</v>
      </c>
      <c r="T269" s="208">
        <v>0</v>
      </c>
      <c r="U269" s="208">
        <v>0</v>
      </c>
      <c r="V269" s="208">
        <v>0</v>
      </c>
      <c r="W269" s="208">
        <v>0</v>
      </c>
      <c r="X269" s="208">
        <v>0</v>
      </c>
      <c r="Y269" s="208">
        <v>0</v>
      </c>
      <c r="Z269" s="208">
        <v>-4000000</v>
      </c>
      <c r="AA269" s="208">
        <v>0</v>
      </c>
      <c r="AB269" s="208">
        <v>0</v>
      </c>
      <c r="AC269" s="208">
        <v>0</v>
      </c>
      <c r="AD269" s="208">
        <v>0</v>
      </c>
      <c r="AE269" s="208">
        <v>0</v>
      </c>
      <c r="AF269" s="208">
        <v>0</v>
      </c>
      <c r="AG269" s="208">
        <v>0</v>
      </c>
      <c r="AH269" s="208">
        <v>0</v>
      </c>
      <c r="AI269" s="208">
        <v>0</v>
      </c>
      <c r="AJ269" s="208">
        <v>0</v>
      </c>
      <c r="AK269" s="208">
        <v>0</v>
      </c>
      <c r="AL269" s="208">
        <v>0</v>
      </c>
      <c r="AM269" s="208">
        <v>0</v>
      </c>
      <c r="AN269" s="208">
        <v>0</v>
      </c>
      <c r="AO269" s="208">
        <v>0</v>
      </c>
      <c r="AP269" s="208">
        <v>0</v>
      </c>
      <c r="AQ269" s="208">
        <v>0</v>
      </c>
      <c r="AR269" s="208">
        <v>0</v>
      </c>
      <c r="AS269" s="208">
        <v>0</v>
      </c>
      <c r="AT269" s="208">
        <v>0</v>
      </c>
      <c r="AU269" s="208">
        <v>0</v>
      </c>
      <c r="AV269" s="208">
        <v>0</v>
      </c>
      <c r="AW269" s="208">
        <v>0</v>
      </c>
      <c r="AX269" s="208">
        <v>0</v>
      </c>
      <c r="AY269" s="208">
        <v>0</v>
      </c>
      <c r="AZ269" s="208">
        <v>0</v>
      </c>
      <c r="BA269" s="208">
        <v>0</v>
      </c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</row>
    <row r="270" spans="1:71" ht="16.5" customHeight="1" x14ac:dyDescent="0.25">
      <c r="A270" s="208" t="s">
        <v>1440</v>
      </c>
      <c r="B270" s="208">
        <v>0</v>
      </c>
      <c r="C270" s="208">
        <v>0</v>
      </c>
      <c r="D270" s="208">
        <v>0</v>
      </c>
      <c r="E270" s="208">
        <v>0</v>
      </c>
      <c r="F270" s="208">
        <v>0</v>
      </c>
      <c r="G270" s="208">
        <v>0</v>
      </c>
      <c r="H270" s="208">
        <v>0</v>
      </c>
      <c r="I270" s="208">
        <v>0</v>
      </c>
      <c r="J270" s="208">
        <v>0</v>
      </c>
      <c r="K270" s="208">
        <v>0</v>
      </c>
      <c r="L270" s="208">
        <v>0</v>
      </c>
      <c r="M270" s="208">
        <v>0</v>
      </c>
      <c r="N270" s="208">
        <v>0</v>
      </c>
      <c r="O270" s="208">
        <v>0</v>
      </c>
      <c r="P270" s="208">
        <v>0</v>
      </c>
      <c r="Q270" s="208">
        <v>0</v>
      </c>
      <c r="R270" s="208">
        <v>0</v>
      </c>
      <c r="S270" s="208">
        <v>0</v>
      </c>
      <c r="T270" s="208">
        <v>0</v>
      </c>
      <c r="U270" s="208">
        <v>0</v>
      </c>
      <c r="V270" s="208">
        <v>0</v>
      </c>
      <c r="W270" s="208">
        <v>0</v>
      </c>
      <c r="X270" s="208">
        <v>0</v>
      </c>
      <c r="Y270" s="208">
        <v>0</v>
      </c>
      <c r="Z270" s="208">
        <v>-4000000</v>
      </c>
      <c r="AA270" s="208">
        <v>0</v>
      </c>
      <c r="AB270" s="208">
        <v>0</v>
      </c>
      <c r="AC270" s="208">
        <v>0</v>
      </c>
      <c r="AD270" s="208">
        <v>0</v>
      </c>
      <c r="AE270" s="208">
        <v>0</v>
      </c>
      <c r="AF270" s="208">
        <v>0</v>
      </c>
      <c r="AG270" s="208">
        <v>0</v>
      </c>
      <c r="AH270" s="208">
        <v>0</v>
      </c>
      <c r="AI270" s="208">
        <v>0</v>
      </c>
      <c r="AJ270" s="208">
        <v>0</v>
      </c>
      <c r="AK270" s="208">
        <v>0</v>
      </c>
      <c r="AL270" s="208">
        <v>0</v>
      </c>
      <c r="AM270" s="208">
        <v>0</v>
      </c>
      <c r="AN270" s="208">
        <v>0</v>
      </c>
      <c r="AO270" s="208">
        <v>0</v>
      </c>
      <c r="AP270" s="208">
        <v>0</v>
      </c>
      <c r="AQ270" s="208">
        <v>0</v>
      </c>
      <c r="AR270" s="208">
        <v>0</v>
      </c>
      <c r="AS270" s="208">
        <v>0</v>
      </c>
      <c r="AT270" s="208">
        <v>0</v>
      </c>
      <c r="AU270" s="208">
        <v>0</v>
      </c>
      <c r="AV270" s="208">
        <v>0</v>
      </c>
      <c r="AW270" s="208">
        <v>0</v>
      </c>
      <c r="AX270" s="208">
        <v>0</v>
      </c>
      <c r="AY270" s="208">
        <v>0</v>
      </c>
      <c r="AZ270" s="208">
        <v>0</v>
      </c>
      <c r="BA270" s="208">
        <v>0</v>
      </c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</row>
    <row r="271" spans="1:71" ht="16.5" customHeight="1" x14ac:dyDescent="0.25">
      <c r="A271" s="208" t="s">
        <v>1441</v>
      </c>
      <c r="B271" s="208">
        <v>-3500000</v>
      </c>
      <c r="C271" s="208">
        <v>-3500000</v>
      </c>
      <c r="D271" s="208">
        <v>-3500000</v>
      </c>
      <c r="E271" s="208">
        <v>-3500000</v>
      </c>
      <c r="F271" s="208">
        <v>0</v>
      </c>
      <c r="G271" s="208">
        <v>-3501491</v>
      </c>
      <c r="H271" s="208">
        <v>-6928590</v>
      </c>
      <c r="I271" s="208">
        <v>-7171664.21</v>
      </c>
      <c r="J271" s="208">
        <v>0</v>
      </c>
      <c r="K271" s="208">
        <v>-243074</v>
      </c>
      <c r="L271" s="208">
        <v>-243074</v>
      </c>
      <c r="M271" s="208">
        <v>-486147.73</v>
      </c>
      <c r="N271" s="208">
        <v>0</v>
      </c>
      <c r="O271" s="208">
        <v>-243074</v>
      </c>
      <c r="P271" s="208">
        <v>-4243074</v>
      </c>
      <c r="Q271" s="208">
        <v>-12850581.6</v>
      </c>
      <c r="R271" s="208">
        <v>0</v>
      </c>
      <c r="S271" s="208">
        <v>-243074</v>
      </c>
      <c r="T271" s="208">
        <v>-5243074</v>
      </c>
      <c r="U271" s="208">
        <v>-1487271.73</v>
      </c>
      <c r="V271" s="208">
        <v>0</v>
      </c>
      <c r="W271" s="208">
        <v>-4242574</v>
      </c>
      <c r="X271" s="208">
        <v>-8242574</v>
      </c>
      <c r="Y271" s="208">
        <v>-8485647.7300000004</v>
      </c>
      <c r="Z271" s="208">
        <v>-2500000</v>
      </c>
      <c r="AA271" s="208">
        <v>-2743074</v>
      </c>
      <c r="AB271" s="208">
        <v>-2743074</v>
      </c>
      <c r="AC271" s="208">
        <v>-5370463.29</v>
      </c>
      <c r="AD271" s="208">
        <v>0</v>
      </c>
      <c r="AE271" s="208">
        <v>-243074</v>
      </c>
      <c r="AF271" s="208">
        <v>-243074</v>
      </c>
      <c r="AG271" s="208">
        <v>-2392022.73</v>
      </c>
      <c r="AH271" s="208">
        <v>-653556</v>
      </c>
      <c r="AI271" s="208">
        <v>0</v>
      </c>
      <c r="AJ271" s="208">
        <v>-5550187</v>
      </c>
      <c r="AK271" s="208">
        <v>-7699136.0499999998</v>
      </c>
      <c r="AL271" s="208">
        <v>-9853556</v>
      </c>
      <c r="AM271" s="208">
        <v>-1293830</v>
      </c>
      <c r="AN271" s="208">
        <v>-1947386</v>
      </c>
      <c r="AO271" s="208">
        <v>-2190460.73</v>
      </c>
      <c r="AP271" s="208">
        <v>-2584880</v>
      </c>
      <c r="AQ271" s="208">
        <v>-2857954</v>
      </c>
      <c r="AR271" s="208">
        <v>-2857954</v>
      </c>
      <c r="AS271" s="208">
        <v>-2887953.86</v>
      </c>
      <c r="AT271" s="208">
        <v>0</v>
      </c>
      <c r="AU271" s="208">
        <v>-7789300</v>
      </c>
      <c r="AV271" s="208">
        <v>-9189300</v>
      </c>
      <c r="AW271" s="208">
        <v>-11153580</v>
      </c>
      <c r="AX271" s="208">
        <v>0</v>
      </c>
      <c r="AY271" s="208">
        <v>-8114280</v>
      </c>
      <c r="AZ271" s="208">
        <v>-9514280</v>
      </c>
      <c r="BA271" s="208">
        <v>-24828560</v>
      </c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</row>
    <row r="272" spans="1:71" ht="16.5" customHeight="1" x14ac:dyDescent="0.25">
      <c r="A272" s="208" t="s">
        <v>1442</v>
      </c>
      <c r="B272" s="208">
        <v>-3500000</v>
      </c>
      <c r="C272" s="208">
        <v>-3500000</v>
      </c>
      <c r="D272" s="208">
        <v>-3500000</v>
      </c>
      <c r="E272" s="208">
        <v>-3500000</v>
      </c>
      <c r="F272" s="208">
        <v>0</v>
      </c>
      <c r="G272" s="208">
        <v>0</v>
      </c>
      <c r="H272" s="208">
        <v>0</v>
      </c>
      <c r="I272" s="208">
        <v>0</v>
      </c>
      <c r="J272" s="208">
        <v>0</v>
      </c>
      <c r="K272" s="208">
        <v>0</v>
      </c>
      <c r="L272" s="208">
        <v>0</v>
      </c>
      <c r="M272" s="208">
        <v>0</v>
      </c>
      <c r="N272" s="208">
        <v>0</v>
      </c>
      <c r="O272" s="208">
        <v>0</v>
      </c>
      <c r="P272" s="208">
        <v>0</v>
      </c>
      <c r="Q272" s="208">
        <v>0</v>
      </c>
      <c r="R272" s="208">
        <v>0</v>
      </c>
      <c r="S272" s="208">
        <v>-243074</v>
      </c>
      <c r="T272" s="208">
        <v>-5243074</v>
      </c>
      <c r="U272" s="208">
        <v>0</v>
      </c>
      <c r="V272" s="208">
        <v>0</v>
      </c>
      <c r="W272" s="208">
        <v>0</v>
      </c>
      <c r="X272" s="208">
        <v>0</v>
      </c>
      <c r="Y272" s="208">
        <v>0</v>
      </c>
      <c r="Z272" s="208">
        <v>0</v>
      </c>
      <c r="AA272" s="208">
        <v>0</v>
      </c>
      <c r="AB272" s="208">
        <v>0</v>
      </c>
      <c r="AC272" s="208">
        <v>0</v>
      </c>
      <c r="AD272" s="208">
        <v>0</v>
      </c>
      <c r="AE272" s="208">
        <v>0</v>
      </c>
      <c r="AF272" s="208">
        <v>0</v>
      </c>
      <c r="AG272" s="208">
        <v>0</v>
      </c>
      <c r="AH272" s="208">
        <v>-653556</v>
      </c>
      <c r="AI272" s="208">
        <v>0</v>
      </c>
      <c r="AJ272" s="208">
        <v>-5550187</v>
      </c>
      <c r="AK272" s="208">
        <v>-7699136.0499999998</v>
      </c>
      <c r="AL272" s="208">
        <v>-9200000</v>
      </c>
      <c r="AM272" s="208">
        <v>-1293830</v>
      </c>
      <c r="AN272" s="208">
        <v>-1947386</v>
      </c>
      <c r="AO272" s="208">
        <v>-2190460.73</v>
      </c>
      <c r="AP272" s="208">
        <v>0</v>
      </c>
      <c r="AQ272" s="208">
        <v>0</v>
      </c>
      <c r="AR272" s="208">
        <v>0</v>
      </c>
      <c r="AS272" s="208">
        <v>0</v>
      </c>
      <c r="AT272" s="208">
        <v>0</v>
      </c>
      <c r="AU272" s="208">
        <v>-7789300</v>
      </c>
      <c r="AV272" s="208">
        <v>-9189300</v>
      </c>
      <c r="AW272" s="208">
        <v>-11153580</v>
      </c>
      <c r="AX272" s="208">
        <v>0</v>
      </c>
      <c r="AY272" s="208">
        <v>0</v>
      </c>
      <c r="AZ272" s="208">
        <v>-9514280</v>
      </c>
      <c r="BA272" s="208">
        <v>-24828560</v>
      </c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</row>
    <row r="273" spans="1:71" ht="16.5" customHeight="1" x14ac:dyDescent="0.25">
      <c r="A273" s="208" t="s">
        <v>1443</v>
      </c>
      <c r="B273" s="208">
        <v>0</v>
      </c>
      <c r="C273" s="208">
        <v>0</v>
      </c>
      <c r="D273" s="208">
        <v>0</v>
      </c>
      <c r="E273" s="208">
        <v>0</v>
      </c>
      <c r="F273" s="208">
        <v>0</v>
      </c>
      <c r="G273" s="208">
        <v>-3501491</v>
      </c>
      <c r="H273" s="208">
        <v>-6928590</v>
      </c>
      <c r="I273" s="208">
        <v>-7171664.21</v>
      </c>
      <c r="J273" s="208">
        <v>0</v>
      </c>
      <c r="K273" s="208">
        <v>-243074</v>
      </c>
      <c r="L273" s="208">
        <v>-243074</v>
      </c>
      <c r="M273" s="208">
        <v>-486147.73</v>
      </c>
      <c r="N273" s="208">
        <v>0</v>
      </c>
      <c r="O273" s="208">
        <v>-243074</v>
      </c>
      <c r="P273" s="208">
        <v>-4243074</v>
      </c>
      <c r="Q273" s="208">
        <v>-12850581.6</v>
      </c>
      <c r="R273" s="208">
        <v>0</v>
      </c>
      <c r="S273" s="208">
        <v>0</v>
      </c>
      <c r="T273" s="208">
        <v>0</v>
      </c>
      <c r="U273" s="208">
        <v>-1487271.73</v>
      </c>
      <c r="V273" s="208">
        <v>0</v>
      </c>
      <c r="W273" s="208">
        <v>-4242574</v>
      </c>
      <c r="X273" s="208">
        <v>-8242574</v>
      </c>
      <c r="Y273" s="208">
        <v>-8485647.7300000004</v>
      </c>
      <c r="Z273" s="208">
        <v>-2500000</v>
      </c>
      <c r="AA273" s="208">
        <v>-2743074</v>
      </c>
      <c r="AB273" s="208">
        <v>-2743074</v>
      </c>
      <c r="AC273" s="208">
        <v>-5370463.29</v>
      </c>
      <c r="AD273" s="208">
        <v>0</v>
      </c>
      <c r="AE273" s="208">
        <v>-243074</v>
      </c>
      <c r="AF273" s="208">
        <v>-243074</v>
      </c>
      <c r="AG273" s="208">
        <v>-2392022.73</v>
      </c>
      <c r="AH273" s="208">
        <v>0</v>
      </c>
      <c r="AI273" s="208">
        <v>0</v>
      </c>
      <c r="AJ273" s="208">
        <v>0</v>
      </c>
      <c r="AK273" s="208">
        <v>0</v>
      </c>
      <c r="AL273" s="208">
        <v>-653556</v>
      </c>
      <c r="AM273" s="208">
        <v>0</v>
      </c>
      <c r="AN273" s="208">
        <v>0</v>
      </c>
      <c r="AO273" s="208">
        <v>0</v>
      </c>
      <c r="AP273" s="208">
        <v>-2584880</v>
      </c>
      <c r="AQ273" s="208">
        <v>-2857954</v>
      </c>
      <c r="AR273" s="208">
        <v>-2857954</v>
      </c>
      <c r="AS273" s="208">
        <v>-2887953.86</v>
      </c>
      <c r="AT273" s="208">
        <v>0</v>
      </c>
      <c r="AU273" s="208">
        <v>0</v>
      </c>
      <c r="AV273" s="208">
        <v>0</v>
      </c>
      <c r="AW273" s="208">
        <v>0</v>
      </c>
      <c r="AX273" s="208">
        <v>0</v>
      </c>
      <c r="AY273" s="208">
        <v>-8114280</v>
      </c>
      <c r="AZ273" s="208">
        <v>0</v>
      </c>
      <c r="BA273" s="208">
        <v>0</v>
      </c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</row>
    <row r="274" spans="1:71" ht="16.5" customHeight="1" x14ac:dyDescent="0.25">
      <c r="A274" s="208" t="s">
        <v>1444</v>
      </c>
      <c r="B274" s="208">
        <v>0</v>
      </c>
      <c r="C274" s="208">
        <v>0</v>
      </c>
      <c r="D274" s="208">
        <v>0</v>
      </c>
      <c r="E274" s="208">
        <v>0</v>
      </c>
      <c r="F274" s="208">
        <v>0</v>
      </c>
      <c r="G274" s="208">
        <v>-14661</v>
      </c>
      <c r="H274" s="208">
        <v>-20470</v>
      </c>
      <c r="I274" s="208">
        <v>-26197.66</v>
      </c>
      <c r="J274" s="208">
        <v>-7287</v>
      </c>
      <c r="K274" s="208">
        <v>-13902</v>
      </c>
      <c r="L274" s="208">
        <v>-19681</v>
      </c>
      <c r="M274" s="208">
        <v>-24977.45</v>
      </c>
      <c r="N274" s="208">
        <v>-5432</v>
      </c>
      <c r="O274" s="208">
        <v>-10758</v>
      </c>
      <c r="P274" s="208">
        <v>-15782</v>
      </c>
      <c r="Q274" s="208">
        <v>-22285.51</v>
      </c>
      <c r="R274" s="208">
        <v>-6396</v>
      </c>
      <c r="S274" s="208">
        <v>-13079</v>
      </c>
      <c r="T274" s="208">
        <v>-19230</v>
      </c>
      <c r="U274" s="208">
        <v>-26470.97</v>
      </c>
      <c r="V274" s="208">
        <v>-6954</v>
      </c>
      <c r="W274" s="208">
        <v>-15176</v>
      </c>
      <c r="X274" s="208">
        <v>-23130</v>
      </c>
      <c r="Y274" s="208">
        <v>-29829.88</v>
      </c>
      <c r="Z274" s="208">
        <v>-7387</v>
      </c>
      <c r="AA274" s="208">
        <v>-14566</v>
      </c>
      <c r="AB274" s="208">
        <v>-24086</v>
      </c>
      <c r="AC274" s="208">
        <v>-35511.07</v>
      </c>
      <c r="AD274" s="208">
        <v>-7717</v>
      </c>
      <c r="AE274" s="208">
        <v>-16426</v>
      </c>
      <c r="AF274" s="208">
        <v>-24786</v>
      </c>
      <c r="AG274" s="208">
        <v>-42625.07</v>
      </c>
      <c r="AH274" s="208">
        <v>-10525</v>
      </c>
      <c r="AI274" s="208">
        <v>-23595</v>
      </c>
      <c r="AJ274" s="208">
        <v>-33690</v>
      </c>
      <c r="AK274" s="208">
        <v>-47303.99</v>
      </c>
      <c r="AL274" s="208">
        <v>-11971</v>
      </c>
      <c r="AM274" s="208">
        <v>-24295</v>
      </c>
      <c r="AN274" s="208">
        <v>-38471</v>
      </c>
      <c r="AO274" s="208">
        <v>-56362.86</v>
      </c>
      <c r="AP274" s="208">
        <v>-12119</v>
      </c>
      <c r="AQ274" s="208">
        <v>-25005</v>
      </c>
      <c r="AR274" s="208">
        <v>-39240</v>
      </c>
      <c r="AS274" s="208">
        <v>-55685.73</v>
      </c>
      <c r="AT274" s="208">
        <v>-11658</v>
      </c>
      <c r="AU274" s="208">
        <v>-29151</v>
      </c>
      <c r="AV274" s="208">
        <v>-43382</v>
      </c>
      <c r="AW274" s="208">
        <v>-56226.06</v>
      </c>
      <c r="AX274" s="208">
        <v>0</v>
      </c>
      <c r="AY274" s="208">
        <v>0</v>
      </c>
      <c r="AZ274" s="208">
        <v>-8773771</v>
      </c>
      <c r="BA274" s="208">
        <v>-11753609.77</v>
      </c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</row>
    <row r="275" spans="1:71" ht="16.5" customHeight="1" x14ac:dyDescent="0.25">
      <c r="A275" s="208" t="s">
        <v>1445</v>
      </c>
      <c r="B275" s="208">
        <v>-750000</v>
      </c>
      <c r="C275" s="208">
        <v>0</v>
      </c>
      <c r="D275" s="208">
        <v>0</v>
      </c>
      <c r="E275" s="208">
        <v>0</v>
      </c>
      <c r="F275" s="208">
        <v>0</v>
      </c>
      <c r="G275" s="208">
        <v>0</v>
      </c>
      <c r="H275" s="208">
        <v>0</v>
      </c>
      <c r="I275" s="208">
        <v>0</v>
      </c>
      <c r="J275" s="208">
        <v>0</v>
      </c>
      <c r="K275" s="208">
        <v>0</v>
      </c>
      <c r="L275" s="208">
        <v>0</v>
      </c>
      <c r="M275" s="208">
        <v>0</v>
      </c>
      <c r="N275" s="208">
        <v>0</v>
      </c>
      <c r="O275" s="208">
        <v>0</v>
      </c>
      <c r="P275" s="208">
        <v>0</v>
      </c>
      <c r="Q275" s="208">
        <v>0</v>
      </c>
      <c r="R275" s="208">
        <v>0</v>
      </c>
      <c r="S275" s="208">
        <v>0</v>
      </c>
      <c r="T275" s="208">
        <v>0</v>
      </c>
      <c r="U275" s="208">
        <v>0</v>
      </c>
      <c r="V275" s="208">
        <v>0</v>
      </c>
      <c r="W275" s="208">
        <v>0</v>
      </c>
      <c r="X275" s="208">
        <v>0</v>
      </c>
      <c r="Y275" s="208">
        <v>0</v>
      </c>
      <c r="Z275" s="208">
        <v>0</v>
      </c>
      <c r="AA275" s="208">
        <v>0</v>
      </c>
      <c r="AB275" s="208">
        <v>0</v>
      </c>
      <c r="AC275" s="208">
        <v>0</v>
      </c>
      <c r="AD275" s="208">
        <v>0</v>
      </c>
      <c r="AE275" s="208">
        <v>0</v>
      </c>
      <c r="AF275" s="208">
        <v>0</v>
      </c>
      <c r="AG275" s="208">
        <v>0</v>
      </c>
      <c r="AH275" s="208">
        <v>0</v>
      </c>
      <c r="AI275" s="208">
        <v>0</v>
      </c>
      <c r="AJ275" s="208">
        <v>0</v>
      </c>
      <c r="AK275" s="208">
        <v>0</v>
      </c>
      <c r="AL275" s="208">
        <v>0</v>
      </c>
      <c r="AM275" s="208">
        <v>0</v>
      </c>
      <c r="AN275" s="208">
        <v>0</v>
      </c>
      <c r="AO275" s="208">
        <v>0</v>
      </c>
      <c r="AP275" s="208">
        <v>0</v>
      </c>
      <c r="AQ275" s="208">
        <v>0</v>
      </c>
      <c r="AR275" s="208">
        <v>0</v>
      </c>
      <c r="AS275" s="208">
        <v>0</v>
      </c>
      <c r="AT275" s="208">
        <v>0</v>
      </c>
      <c r="AU275" s="208">
        <v>0</v>
      </c>
      <c r="AV275" s="208">
        <v>0</v>
      </c>
      <c r="AW275" s="208">
        <v>0</v>
      </c>
      <c r="AX275" s="208">
        <v>0</v>
      </c>
      <c r="AY275" s="208">
        <v>0</v>
      </c>
      <c r="AZ275" s="208">
        <v>0</v>
      </c>
      <c r="BA275" s="208">
        <v>0</v>
      </c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</row>
    <row r="276" spans="1:71" ht="16.5" customHeight="1" x14ac:dyDescent="0.25">
      <c r="A276" s="208" t="s">
        <v>1446</v>
      </c>
      <c r="B276" s="208">
        <v>228180</v>
      </c>
      <c r="C276" s="208">
        <v>255502</v>
      </c>
      <c r="D276" s="208">
        <v>282612</v>
      </c>
      <c r="E276" s="208">
        <v>282612</v>
      </c>
      <c r="F276" s="208">
        <v>43590</v>
      </c>
      <c r="G276" s="208">
        <v>57092</v>
      </c>
      <c r="H276" s="208">
        <v>131671</v>
      </c>
      <c r="I276" s="208">
        <v>296375.53000000003</v>
      </c>
      <c r="J276" s="208">
        <v>36001</v>
      </c>
      <c r="K276" s="208">
        <v>81176</v>
      </c>
      <c r="L276" s="208">
        <v>204804</v>
      </c>
      <c r="M276" s="208">
        <v>339329.42</v>
      </c>
      <c r="N276" s="208">
        <v>27805</v>
      </c>
      <c r="O276" s="208">
        <v>188744</v>
      </c>
      <c r="P276" s="208">
        <v>188744</v>
      </c>
      <c r="Q276" s="208">
        <v>188744.65</v>
      </c>
      <c r="R276" s="208">
        <v>0</v>
      </c>
      <c r="S276" s="208">
        <v>0</v>
      </c>
      <c r="T276" s="208">
        <v>0</v>
      </c>
      <c r="U276" s="208">
        <v>0</v>
      </c>
      <c r="V276" s="208">
        <v>0</v>
      </c>
      <c r="W276" s="208">
        <v>0</v>
      </c>
      <c r="X276" s="208">
        <v>0</v>
      </c>
      <c r="Y276" s="208">
        <v>0</v>
      </c>
      <c r="Z276" s="208">
        <v>0</v>
      </c>
      <c r="AA276" s="208">
        <v>0</v>
      </c>
      <c r="AB276" s="208">
        <v>0</v>
      </c>
      <c r="AC276" s="208">
        <v>0</v>
      </c>
      <c r="AD276" s="208">
        <v>0</v>
      </c>
      <c r="AE276" s="208">
        <v>0</v>
      </c>
      <c r="AF276" s="208">
        <v>0</v>
      </c>
      <c r="AG276" s="208">
        <v>0</v>
      </c>
      <c r="AH276" s="208">
        <v>0</v>
      </c>
      <c r="AI276" s="208">
        <v>0</v>
      </c>
      <c r="AJ276" s="208">
        <v>0</v>
      </c>
      <c r="AK276" s="208">
        <v>0</v>
      </c>
      <c r="AL276" s="208">
        <v>0</v>
      </c>
      <c r="AM276" s="208">
        <v>0</v>
      </c>
      <c r="AN276" s="208">
        <v>0</v>
      </c>
      <c r="AO276" s="208">
        <v>0</v>
      </c>
      <c r="AP276" s="208">
        <v>0</v>
      </c>
      <c r="AQ276" s="208">
        <v>0</v>
      </c>
      <c r="AR276" s="208">
        <v>0</v>
      </c>
      <c r="AS276" s="208">
        <v>0.3</v>
      </c>
      <c r="AT276" s="208">
        <v>0</v>
      </c>
      <c r="AU276" s="208">
        <v>0</v>
      </c>
      <c r="AV276" s="208">
        <v>0</v>
      </c>
      <c r="AW276" s="208">
        <v>0</v>
      </c>
      <c r="AX276" s="208">
        <v>0</v>
      </c>
      <c r="AY276" s="208">
        <v>0</v>
      </c>
      <c r="AZ276" s="208">
        <v>0</v>
      </c>
      <c r="BA276" s="208">
        <v>0</v>
      </c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</row>
    <row r="277" spans="1:71" ht="16.5" customHeight="1" x14ac:dyDescent="0.25">
      <c r="A277" s="208" t="s">
        <v>1447</v>
      </c>
      <c r="B277" s="208">
        <v>0</v>
      </c>
      <c r="C277" s="208">
        <v>0</v>
      </c>
      <c r="D277" s="208">
        <v>0</v>
      </c>
      <c r="E277" s="208">
        <v>0</v>
      </c>
      <c r="F277" s="208">
        <v>0</v>
      </c>
      <c r="G277" s="208">
        <v>12238</v>
      </c>
      <c r="H277" s="208">
        <v>159912</v>
      </c>
      <c r="I277" s="208">
        <v>0</v>
      </c>
      <c r="J277" s="208">
        <v>41287</v>
      </c>
      <c r="K277" s="208">
        <v>22728</v>
      </c>
      <c r="L277" s="208">
        <v>25170</v>
      </c>
      <c r="M277" s="208">
        <v>13847.55</v>
      </c>
      <c r="N277" s="208">
        <v>75951</v>
      </c>
      <c r="O277" s="208">
        <v>0</v>
      </c>
      <c r="P277" s="208">
        <v>0</v>
      </c>
      <c r="Q277" s="208">
        <v>0</v>
      </c>
      <c r="R277" s="208">
        <v>0</v>
      </c>
      <c r="S277" s="208">
        <v>0</v>
      </c>
      <c r="T277" s="208">
        <v>0</v>
      </c>
      <c r="U277" s="208">
        <v>0</v>
      </c>
      <c r="V277" s="208">
        <v>0</v>
      </c>
      <c r="W277" s="208">
        <v>0</v>
      </c>
      <c r="X277" s="208">
        <v>0</v>
      </c>
      <c r="Y277" s="208">
        <v>0</v>
      </c>
      <c r="Z277" s="208">
        <v>0</v>
      </c>
      <c r="AA277" s="208">
        <v>0</v>
      </c>
      <c r="AB277" s="208">
        <v>0</v>
      </c>
      <c r="AC277" s="208">
        <v>0</v>
      </c>
      <c r="AD277" s="208">
        <v>0</v>
      </c>
      <c r="AE277" s="208">
        <v>0</v>
      </c>
      <c r="AF277" s="208">
        <v>0</v>
      </c>
      <c r="AG277" s="208">
        <v>0</v>
      </c>
      <c r="AH277" s="208">
        <v>0</v>
      </c>
      <c r="AI277" s="208">
        <v>0</v>
      </c>
      <c r="AJ277" s="208">
        <v>0</v>
      </c>
      <c r="AK277" s="208">
        <v>0</v>
      </c>
      <c r="AL277" s="208">
        <v>0</v>
      </c>
      <c r="AM277" s="208">
        <v>0</v>
      </c>
      <c r="AN277" s="208">
        <v>0</v>
      </c>
      <c r="AO277" s="208">
        <v>0</v>
      </c>
      <c r="AP277" s="208">
        <v>0</v>
      </c>
      <c r="AQ277" s="208">
        <v>0</v>
      </c>
      <c r="AR277" s="208">
        <v>0</v>
      </c>
      <c r="AS277" s="208">
        <v>0</v>
      </c>
      <c r="AT277" s="208">
        <v>0</v>
      </c>
      <c r="AU277" s="208">
        <v>0</v>
      </c>
      <c r="AV277" s="208">
        <v>0</v>
      </c>
      <c r="AW277" s="208">
        <v>0</v>
      </c>
      <c r="AX277" s="208">
        <v>0</v>
      </c>
      <c r="AY277" s="208">
        <v>0</v>
      </c>
      <c r="AZ277" s="208">
        <v>0</v>
      </c>
      <c r="BA277" s="208">
        <v>0</v>
      </c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</row>
    <row r="278" spans="1:71" ht="16.5" customHeight="1" x14ac:dyDescent="0.25">
      <c r="A278" s="208" t="s">
        <v>1448</v>
      </c>
      <c r="B278" s="208">
        <v>0</v>
      </c>
      <c r="C278" s="208">
        <v>-9769518</v>
      </c>
      <c r="D278" s="208">
        <v>-18652888</v>
      </c>
      <c r="E278" s="208">
        <v>-18681193</v>
      </c>
      <c r="F278" s="208">
        <v>-3</v>
      </c>
      <c r="G278" s="208">
        <v>-9774258</v>
      </c>
      <c r="H278" s="208">
        <v>-18663743</v>
      </c>
      <c r="I278" s="208">
        <v>-18709447.52</v>
      </c>
      <c r="J278" s="208">
        <v>0</v>
      </c>
      <c r="K278" s="208">
        <v>-24617626</v>
      </c>
      <c r="L278" s="208">
        <v>-33519318</v>
      </c>
      <c r="M278" s="208">
        <v>-51351353.030000001</v>
      </c>
      <c r="N278" s="208">
        <v>0</v>
      </c>
      <c r="O278" s="208">
        <v>-11666291</v>
      </c>
      <c r="P278" s="208">
        <v>-24062377</v>
      </c>
      <c r="Q278" s="208">
        <v>-24102492.18</v>
      </c>
      <c r="R278" s="208">
        <v>0</v>
      </c>
      <c r="S278" s="208">
        <v>-12683392</v>
      </c>
      <c r="T278" s="208">
        <v>-30222896</v>
      </c>
      <c r="U278" s="208">
        <v>-30241245.809999999</v>
      </c>
      <c r="V278" s="208">
        <v>0</v>
      </c>
      <c r="W278" s="208">
        <v>-14863349</v>
      </c>
      <c r="X278" s="208">
        <v>-33889008</v>
      </c>
      <c r="Y278" s="208">
        <v>-33889117.060000002</v>
      </c>
      <c r="Z278" s="208">
        <v>0</v>
      </c>
      <c r="AA278" s="208">
        <v>-17094973</v>
      </c>
      <c r="AB278" s="208">
        <v>-35052270</v>
      </c>
      <c r="AC278" s="208">
        <v>-35052352.869999997</v>
      </c>
      <c r="AD278" s="208">
        <v>0</v>
      </c>
      <c r="AE278" s="208">
        <v>-17717715</v>
      </c>
      <c r="AF278" s="208">
        <v>-37042102</v>
      </c>
      <c r="AG278" s="208">
        <v>-37042102.090000004</v>
      </c>
      <c r="AH278" s="208">
        <v>0</v>
      </c>
      <c r="AI278" s="208">
        <v>-19294953</v>
      </c>
      <c r="AJ278" s="208">
        <v>-36508871</v>
      </c>
      <c r="AK278" s="208">
        <v>-36508870.380000003</v>
      </c>
      <c r="AL278" s="208">
        <v>0</v>
      </c>
      <c r="AM278" s="208">
        <v>-12754553</v>
      </c>
      <c r="AN278" s="208">
        <v>-23190303</v>
      </c>
      <c r="AO278" s="208">
        <v>-23190302.379999999</v>
      </c>
      <c r="AP278" s="208">
        <v>-163</v>
      </c>
      <c r="AQ278" s="208">
        <v>-10614102</v>
      </c>
      <c r="AR278" s="208">
        <v>-21852480</v>
      </c>
      <c r="AS278" s="208">
        <v>-21852478.93</v>
      </c>
      <c r="AT278" s="208">
        <v>-465</v>
      </c>
      <c r="AU278" s="208">
        <v>-9811981</v>
      </c>
      <c r="AV278" s="208">
        <v>-21050238</v>
      </c>
      <c r="AW278" s="208">
        <v>-21050238.25</v>
      </c>
      <c r="AX278" s="208">
        <v>0</v>
      </c>
      <c r="AY278" s="208">
        <v>-10584232</v>
      </c>
      <c r="AZ278" s="208">
        <v>-20218750</v>
      </c>
      <c r="BA278" s="208">
        <v>-20218750.550000001</v>
      </c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</row>
    <row r="279" spans="1:71" ht="16.5" customHeight="1" x14ac:dyDescent="0.25">
      <c r="A279" s="208" t="s">
        <v>1449</v>
      </c>
      <c r="B279" s="208">
        <v>0</v>
      </c>
      <c r="C279" s="208">
        <v>0</v>
      </c>
      <c r="D279" s="208">
        <v>0</v>
      </c>
      <c r="E279" s="208">
        <v>0</v>
      </c>
      <c r="F279" s="208">
        <v>0</v>
      </c>
      <c r="G279" s="208">
        <v>-1009581</v>
      </c>
      <c r="H279" s="208">
        <v>-1407761</v>
      </c>
      <c r="I279" s="208">
        <v>-1897173.79</v>
      </c>
      <c r="J279" s="208">
        <v>-348048</v>
      </c>
      <c r="K279" s="208">
        <v>-813182</v>
      </c>
      <c r="L279" s="208">
        <v>-1191652</v>
      </c>
      <c r="M279" s="208">
        <v>-1678693.14</v>
      </c>
      <c r="N279" s="208">
        <v>-362889</v>
      </c>
      <c r="O279" s="208">
        <v>-837181</v>
      </c>
      <c r="P279" s="208">
        <v>-1208846</v>
      </c>
      <c r="Q279" s="208">
        <v>-1747634.31</v>
      </c>
      <c r="R279" s="208">
        <v>-296650</v>
      </c>
      <c r="S279" s="208">
        <v>-618859</v>
      </c>
      <c r="T279" s="208">
        <v>-874946</v>
      </c>
      <c r="U279" s="208">
        <v>-1102015.01</v>
      </c>
      <c r="V279" s="208">
        <v>-234538</v>
      </c>
      <c r="W279" s="208">
        <v>-481348</v>
      </c>
      <c r="X279" s="208">
        <v>-736976</v>
      </c>
      <c r="Y279" s="208">
        <v>-959556.02</v>
      </c>
      <c r="Z279" s="208">
        <v>-161086</v>
      </c>
      <c r="AA279" s="208">
        <v>-391322</v>
      </c>
      <c r="AB279" s="208">
        <v>-495487</v>
      </c>
      <c r="AC279" s="208">
        <v>-1229812.19</v>
      </c>
      <c r="AD279" s="208">
        <v>-103829</v>
      </c>
      <c r="AE279" s="208">
        <v>-763405</v>
      </c>
      <c r="AF279" s="208">
        <v>-1015235</v>
      </c>
      <c r="AG279" s="208">
        <v>-1612268.57</v>
      </c>
      <c r="AH279" s="208">
        <v>-142098</v>
      </c>
      <c r="AI279" s="208">
        <v>-1272462</v>
      </c>
      <c r="AJ279" s="208">
        <v>-1301145</v>
      </c>
      <c r="AK279" s="208">
        <v>-2568102.9900000002</v>
      </c>
      <c r="AL279" s="208">
        <v>-231221</v>
      </c>
      <c r="AM279" s="208">
        <v>-1492961</v>
      </c>
      <c r="AN279" s="208">
        <v>-1750304</v>
      </c>
      <c r="AO279" s="208">
        <v>-3055218.73</v>
      </c>
      <c r="AP279" s="208">
        <v>-279948</v>
      </c>
      <c r="AQ279" s="208">
        <v>-1688620</v>
      </c>
      <c r="AR279" s="208">
        <v>-1872098</v>
      </c>
      <c r="AS279" s="208">
        <v>-3307213.16</v>
      </c>
      <c r="AT279" s="208">
        <v>-200671</v>
      </c>
      <c r="AU279" s="208">
        <v>0</v>
      </c>
      <c r="AV279" s="208">
        <v>0</v>
      </c>
      <c r="AW279" s="208">
        <v>0</v>
      </c>
      <c r="AX279" s="208">
        <v>-647209</v>
      </c>
      <c r="AY279" s="208">
        <v>-2210872</v>
      </c>
      <c r="AZ279" s="208">
        <v>0</v>
      </c>
      <c r="BA279" s="208">
        <v>0</v>
      </c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</row>
    <row r="280" spans="1:71" ht="16.5" customHeight="1" x14ac:dyDescent="0.25">
      <c r="A280" s="208" t="s">
        <v>1450</v>
      </c>
      <c r="B280" s="208">
        <v>-479749</v>
      </c>
      <c r="C280" s="208">
        <v>2479444</v>
      </c>
      <c r="D280" s="208">
        <v>4303285</v>
      </c>
      <c r="E280" s="208">
        <v>5771627</v>
      </c>
      <c r="F280" s="208">
        <v>4245199</v>
      </c>
      <c r="G280" s="208">
        <v>0</v>
      </c>
      <c r="H280" s="208">
        <v>-70286</v>
      </c>
      <c r="I280" s="208">
        <v>-87639.24</v>
      </c>
      <c r="J280" s="208">
        <v>-27750</v>
      </c>
      <c r="K280" s="208">
        <v>-45573</v>
      </c>
      <c r="L280" s="208">
        <v>-39500</v>
      </c>
      <c r="M280" s="208">
        <v>-46558.66</v>
      </c>
      <c r="N280" s="208">
        <v>-7314</v>
      </c>
      <c r="O280" s="208">
        <v>-17047</v>
      </c>
      <c r="P280" s="208">
        <v>-25464</v>
      </c>
      <c r="Q280" s="208">
        <v>-191875.53</v>
      </c>
      <c r="R280" s="208">
        <v>-10625</v>
      </c>
      <c r="S280" s="208">
        <v>-20128</v>
      </c>
      <c r="T280" s="208">
        <v>-30710</v>
      </c>
      <c r="U280" s="208">
        <v>-44724.91</v>
      </c>
      <c r="V280" s="208">
        <v>-4402</v>
      </c>
      <c r="W280" s="208">
        <v>0</v>
      </c>
      <c r="X280" s="208">
        <v>-12097</v>
      </c>
      <c r="Y280" s="208">
        <v>-20385.39</v>
      </c>
      <c r="Z280" s="208">
        <v>-18304</v>
      </c>
      <c r="AA280" s="208">
        <v>-62935</v>
      </c>
      <c r="AB280" s="208">
        <v>-97962</v>
      </c>
      <c r="AC280" s="208">
        <v>-124187.96</v>
      </c>
      <c r="AD280" s="208">
        <v>-33083</v>
      </c>
      <c r="AE280" s="208">
        <v>-97606</v>
      </c>
      <c r="AF280" s="208">
        <v>0</v>
      </c>
      <c r="AG280" s="208">
        <v>-178230.44</v>
      </c>
      <c r="AH280" s="208">
        <v>-58608</v>
      </c>
      <c r="AI280" s="208">
        <v>24103369</v>
      </c>
      <c r="AJ280" s="208">
        <v>-168790</v>
      </c>
      <c r="AK280" s="208">
        <v>-201233.34</v>
      </c>
      <c r="AL280" s="208">
        <v>-22524</v>
      </c>
      <c r="AM280" s="208">
        <v>-38450</v>
      </c>
      <c r="AN280" s="208">
        <v>-84879</v>
      </c>
      <c r="AO280" s="208">
        <v>-105333.46</v>
      </c>
      <c r="AP280" s="208">
        <v>-42731</v>
      </c>
      <c r="AQ280" s="208">
        <v>-79907</v>
      </c>
      <c r="AR280" s="208">
        <v>-898092</v>
      </c>
      <c r="AS280" s="208">
        <v>-879085.39</v>
      </c>
      <c r="AT280" s="208">
        <v>-5960</v>
      </c>
      <c r="AU280" s="208">
        <v>-1611993</v>
      </c>
      <c r="AV280" s="208">
        <v>-1845473</v>
      </c>
      <c r="AW280" s="208">
        <v>-3128440.88</v>
      </c>
      <c r="AX280" s="208">
        <v>-2866187</v>
      </c>
      <c r="AY280" s="208">
        <v>-5591778</v>
      </c>
      <c r="AZ280" s="208">
        <v>-2830828</v>
      </c>
      <c r="BA280" s="208">
        <v>-4222958.24</v>
      </c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</row>
    <row r="281" spans="1:71" ht="16.5" customHeight="1" x14ac:dyDescent="0.25">
      <c r="A281" s="208" t="s">
        <v>1451</v>
      </c>
      <c r="B281" s="208">
        <v>-4501569</v>
      </c>
      <c r="C281" s="208">
        <v>-10534572</v>
      </c>
      <c r="D281" s="208">
        <v>-17566991</v>
      </c>
      <c r="E281" s="208">
        <v>-16126954</v>
      </c>
      <c r="F281" s="208">
        <v>4288786</v>
      </c>
      <c r="G281" s="208">
        <v>-5695545</v>
      </c>
      <c r="H281" s="208">
        <v>-18264151</v>
      </c>
      <c r="I281" s="208">
        <v>-19060631.120000001</v>
      </c>
      <c r="J281" s="208">
        <v>-305797</v>
      </c>
      <c r="K281" s="208">
        <v>-25629453</v>
      </c>
      <c r="L281" s="208">
        <v>-34783251</v>
      </c>
      <c r="M281" s="208">
        <v>-53234553.039999999</v>
      </c>
      <c r="N281" s="208">
        <v>-271879</v>
      </c>
      <c r="O281" s="208">
        <v>-12585607</v>
      </c>
      <c r="P281" s="208">
        <v>-29366799</v>
      </c>
      <c r="Q281" s="208">
        <v>-38726124.469999999</v>
      </c>
      <c r="R281" s="208">
        <v>-313671</v>
      </c>
      <c r="S281" s="208">
        <v>-12205282</v>
      </c>
      <c r="T281" s="208">
        <v>-33160730</v>
      </c>
      <c r="U281" s="208">
        <v>-32901728.420000002</v>
      </c>
      <c r="V281" s="208">
        <v>3566586</v>
      </c>
      <c r="W281" s="208">
        <v>-15789967</v>
      </c>
      <c r="X281" s="208">
        <v>-34091305</v>
      </c>
      <c r="Y281" s="208">
        <v>-31572056.07</v>
      </c>
      <c r="Z281" s="208">
        <v>-6686777</v>
      </c>
      <c r="AA281" s="208">
        <v>-2706470</v>
      </c>
      <c r="AB281" s="208">
        <v>-17812479</v>
      </c>
      <c r="AC281" s="208">
        <v>-24211927.379999999</v>
      </c>
      <c r="AD281" s="208">
        <v>-144629</v>
      </c>
      <c r="AE281" s="208">
        <v>-18838226</v>
      </c>
      <c r="AF281" s="208">
        <v>-27825197</v>
      </c>
      <c r="AG281" s="208">
        <v>-11267248.9</v>
      </c>
      <c r="AH281" s="208">
        <v>-2864787</v>
      </c>
      <c r="AI281" s="208">
        <v>6202359</v>
      </c>
      <c r="AJ281" s="208">
        <v>4381055</v>
      </c>
      <c r="AK281" s="208">
        <v>-5170909.25</v>
      </c>
      <c r="AL281" s="208">
        <v>-3465535</v>
      </c>
      <c r="AM281" s="208">
        <v>-9150352</v>
      </c>
      <c r="AN281" s="208">
        <v>-14903868</v>
      </c>
      <c r="AO281" s="208">
        <v>-14990203.17</v>
      </c>
      <c r="AP281" s="208">
        <v>-9619841</v>
      </c>
      <c r="AQ281" s="208">
        <v>-19465588</v>
      </c>
      <c r="AR281" s="208">
        <v>-21219864</v>
      </c>
      <c r="AS281" s="208">
        <v>-26832416.77</v>
      </c>
      <c r="AT281" s="208">
        <v>-6118754</v>
      </c>
      <c r="AU281" s="208">
        <v>-23142425</v>
      </c>
      <c r="AV281" s="208">
        <v>-34028393</v>
      </c>
      <c r="AW281" s="208">
        <v>-39288485.189999998</v>
      </c>
      <c r="AX281" s="208">
        <v>-3513396</v>
      </c>
      <c r="AY281" s="208">
        <v>-21501162</v>
      </c>
      <c r="AZ281" s="208">
        <v>-20437629</v>
      </c>
      <c r="BA281" s="208">
        <v>-32123878.559999999</v>
      </c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</row>
    <row r="282" spans="1:71" ht="16.5" customHeight="1" x14ac:dyDescent="0.25">
      <c r="A282" s="208" t="s">
        <v>1452</v>
      </c>
      <c r="B282" s="208">
        <v>6511346</v>
      </c>
      <c r="C282" s="208">
        <v>4298803</v>
      </c>
      <c r="D282" s="208">
        <v>5078080</v>
      </c>
      <c r="E282" s="208">
        <v>8235431</v>
      </c>
      <c r="F282" s="208">
        <v>13761318</v>
      </c>
      <c r="G282" s="208">
        <v>11272974</v>
      </c>
      <c r="H282" s="208">
        <v>6796586</v>
      </c>
      <c r="I282" s="208">
        <v>9260485.5199999996</v>
      </c>
      <c r="J282" s="208">
        <v>10443022</v>
      </c>
      <c r="K282" s="208">
        <v>-5419099</v>
      </c>
      <c r="L282" s="208">
        <v>-5207317</v>
      </c>
      <c r="M282" s="208">
        <v>-13809851.5</v>
      </c>
      <c r="N282" s="208">
        <v>17242356</v>
      </c>
      <c r="O282" s="208">
        <v>15239974</v>
      </c>
      <c r="P282" s="208">
        <v>9559065</v>
      </c>
      <c r="Q282" s="208">
        <v>7909363.5</v>
      </c>
      <c r="R282" s="208">
        <v>13695555</v>
      </c>
      <c r="S282" s="208">
        <v>7318645</v>
      </c>
      <c r="T282" s="208">
        <v>924856</v>
      </c>
      <c r="U282" s="208">
        <v>1472409.25</v>
      </c>
      <c r="V282" s="208">
        <v>13492304</v>
      </c>
      <c r="W282" s="208">
        <v>1853986</v>
      </c>
      <c r="X282" s="208">
        <v>-9184817</v>
      </c>
      <c r="Y282" s="208">
        <v>-8359946.5899999999</v>
      </c>
      <c r="Z282" s="208">
        <v>1730247</v>
      </c>
      <c r="AA282" s="208">
        <v>12071039</v>
      </c>
      <c r="AB282" s="208">
        <v>934996</v>
      </c>
      <c r="AC282" s="208">
        <v>2784568.97</v>
      </c>
      <c r="AD282" s="208">
        <v>9160655</v>
      </c>
      <c r="AE282" s="208">
        <v>-5086884</v>
      </c>
      <c r="AF282" s="208">
        <v>-6523530</v>
      </c>
      <c r="AG282" s="208">
        <v>-4393592.74</v>
      </c>
      <c r="AH282" s="208">
        <v>1955868</v>
      </c>
      <c r="AI282" s="208">
        <v>1567770</v>
      </c>
      <c r="AJ282" s="208">
        <v>1006476</v>
      </c>
      <c r="AK282" s="208">
        <v>1363001.1</v>
      </c>
      <c r="AL282" s="208">
        <v>-1135616</v>
      </c>
      <c r="AM282" s="208">
        <v>-1689597</v>
      </c>
      <c r="AN282" s="208">
        <v>-1779182</v>
      </c>
      <c r="AO282" s="208">
        <v>-570678.86</v>
      </c>
      <c r="AP282" s="208">
        <v>-2150711</v>
      </c>
      <c r="AQ282" s="208">
        <v>-3104110</v>
      </c>
      <c r="AR282" s="208">
        <v>-2399741</v>
      </c>
      <c r="AS282" s="208">
        <v>-1577476.58</v>
      </c>
      <c r="AT282" s="208">
        <v>11424596</v>
      </c>
      <c r="AU282" s="208">
        <v>2152413</v>
      </c>
      <c r="AV282" s="208">
        <v>2226602</v>
      </c>
      <c r="AW282" s="208">
        <v>10554404.42</v>
      </c>
      <c r="AX282" s="208">
        <v>10977848</v>
      </c>
      <c r="AY282" s="208">
        <v>6192062.9900000002</v>
      </c>
      <c r="AZ282" s="208">
        <v>-2959602</v>
      </c>
      <c r="BA282" s="208">
        <v>-1188937.51</v>
      </c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</row>
    <row r="283" spans="1:71" ht="16.5" customHeight="1" x14ac:dyDescent="0.25">
      <c r="A283" s="208" t="s">
        <v>1453</v>
      </c>
      <c r="B283" s="208">
        <v>0</v>
      </c>
      <c r="C283" s="208">
        <v>0</v>
      </c>
      <c r="D283" s="208">
        <v>0</v>
      </c>
      <c r="E283" s="208">
        <v>0</v>
      </c>
      <c r="F283" s="208">
        <v>0</v>
      </c>
      <c r="G283" s="208">
        <v>-10253</v>
      </c>
      <c r="H283" s="208">
        <v>-7592</v>
      </c>
      <c r="I283" s="208">
        <v>-8547.48</v>
      </c>
      <c r="J283" s="208">
        <v>-2410</v>
      </c>
      <c r="K283" s="208">
        <v>0</v>
      </c>
      <c r="L283" s="208">
        <v>-206</v>
      </c>
      <c r="M283" s="208">
        <v>19.940000000000001</v>
      </c>
      <c r="N283" s="208">
        <v>-42</v>
      </c>
      <c r="O283" s="208">
        <v>110</v>
      </c>
      <c r="P283" s="208">
        <v>6</v>
      </c>
      <c r="Q283" s="208">
        <v>49.02</v>
      </c>
      <c r="R283" s="208">
        <v>-1093</v>
      </c>
      <c r="S283" s="208">
        <v>3787</v>
      </c>
      <c r="T283" s="208">
        <v>-2248</v>
      </c>
      <c r="U283" s="208">
        <v>-197.11</v>
      </c>
      <c r="V283" s="208">
        <v>365</v>
      </c>
      <c r="W283" s="208">
        <v>3</v>
      </c>
      <c r="X283" s="208">
        <v>35</v>
      </c>
      <c r="Y283" s="208">
        <v>45.16</v>
      </c>
      <c r="Z283" s="208">
        <v>-3</v>
      </c>
      <c r="AA283" s="208">
        <v>-5</v>
      </c>
      <c r="AB283" s="208">
        <v>-26</v>
      </c>
      <c r="AC283" s="208">
        <v>376.56</v>
      </c>
      <c r="AD283" s="208">
        <v>-937</v>
      </c>
      <c r="AE283" s="208">
        <v>-846</v>
      </c>
      <c r="AF283" s="208">
        <v>2281</v>
      </c>
      <c r="AG283" s="208">
        <v>439.04</v>
      </c>
      <c r="AH283" s="208">
        <v>-1749</v>
      </c>
      <c r="AI283" s="208">
        <v>-3419</v>
      </c>
      <c r="AJ283" s="208">
        <v>-2925</v>
      </c>
      <c r="AK283" s="208">
        <v>-1773.1</v>
      </c>
      <c r="AL283" s="208">
        <v>-8883</v>
      </c>
      <c r="AM283" s="208">
        <v>-10895</v>
      </c>
      <c r="AN283" s="208">
        <v>3280</v>
      </c>
      <c r="AO283" s="208">
        <v>-5054.46</v>
      </c>
      <c r="AP283" s="208">
        <v>-811</v>
      </c>
      <c r="AQ283" s="208">
        <v>8871</v>
      </c>
      <c r="AR283" s="208">
        <v>-3935</v>
      </c>
      <c r="AS283" s="208">
        <v>-6042.46</v>
      </c>
      <c r="AT283" s="208">
        <v>6931</v>
      </c>
      <c r="AU283" s="208">
        <v>-21419</v>
      </c>
      <c r="AV283" s="208">
        <v>-12669</v>
      </c>
      <c r="AW283" s="208">
        <v>15334.69</v>
      </c>
      <c r="AX283" s="208">
        <v>-57949</v>
      </c>
      <c r="AY283" s="208">
        <v>-2200</v>
      </c>
      <c r="AZ283" s="208">
        <v>-42883</v>
      </c>
      <c r="BA283" s="208">
        <v>-26921.1</v>
      </c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</row>
    <row r="284" spans="1:71" ht="16.5" customHeight="1" x14ac:dyDescent="0.25">
      <c r="A284" s="208" t="s">
        <v>843</v>
      </c>
      <c r="B284" s="208">
        <v>-76479</v>
      </c>
      <c r="C284" s="208">
        <v>-74599</v>
      </c>
      <c r="D284" s="208">
        <v>-81256</v>
      </c>
      <c r="E284" s="208">
        <v>-71856</v>
      </c>
      <c r="F284" s="208">
        <v>-10672</v>
      </c>
      <c r="G284" s="208">
        <v>0</v>
      </c>
      <c r="H284" s="208">
        <v>0</v>
      </c>
      <c r="I284" s="208">
        <v>0</v>
      </c>
      <c r="J284" s="208">
        <v>0</v>
      </c>
      <c r="K284" s="208">
        <v>0</v>
      </c>
      <c r="L284" s="208">
        <v>0</v>
      </c>
      <c r="M284" s="208">
        <v>0</v>
      </c>
      <c r="N284" s="208">
        <v>0</v>
      </c>
      <c r="O284" s="208">
        <v>0</v>
      </c>
      <c r="P284" s="208">
        <v>0</v>
      </c>
      <c r="Q284" s="208">
        <v>0</v>
      </c>
      <c r="R284" s="208">
        <v>0</v>
      </c>
      <c r="S284" s="208">
        <v>0</v>
      </c>
      <c r="T284" s="208">
        <v>0</v>
      </c>
      <c r="U284" s="208">
        <v>0</v>
      </c>
      <c r="V284" s="208">
        <v>0</v>
      </c>
      <c r="W284" s="208">
        <v>0</v>
      </c>
      <c r="X284" s="208">
        <v>0</v>
      </c>
      <c r="Y284" s="208">
        <v>0</v>
      </c>
      <c r="Z284" s="208">
        <v>0</v>
      </c>
      <c r="AA284" s="208">
        <v>0</v>
      </c>
      <c r="AB284" s="208">
        <v>0</v>
      </c>
      <c r="AC284" s="208">
        <v>0</v>
      </c>
      <c r="AD284" s="208">
        <v>0</v>
      </c>
      <c r="AE284" s="208">
        <v>0</v>
      </c>
      <c r="AF284" s="208">
        <v>0</v>
      </c>
      <c r="AG284" s="208">
        <v>0</v>
      </c>
      <c r="AH284" s="208">
        <v>0</v>
      </c>
      <c r="AI284" s="208">
        <v>0</v>
      </c>
      <c r="AJ284" s="208">
        <v>0</v>
      </c>
      <c r="AK284" s="208">
        <v>0</v>
      </c>
      <c r="AL284" s="208">
        <v>0</v>
      </c>
      <c r="AM284" s="208">
        <v>0</v>
      </c>
      <c r="AN284" s="208">
        <v>0</v>
      </c>
      <c r="AO284" s="208">
        <v>0</v>
      </c>
      <c r="AP284" s="208">
        <v>0</v>
      </c>
      <c r="AQ284" s="208">
        <v>0</v>
      </c>
      <c r="AR284" s="208">
        <v>0</v>
      </c>
      <c r="AS284" s="208">
        <v>0</v>
      </c>
      <c r="AT284" s="208">
        <v>0</v>
      </c>
      <c r="AU284" s="208">
        <v>0</v>
      </c>
      <c r="AV284" s="208">
        <v>0</v>
      </c>
      <c r="AW284" s="208">
        <v>0</v>
      </c>
      <c r="AX284" s="208">
        <v>0</v>
      </c>
      <c r="AY284" s="208">
        <v>0</v>
      </c>
      <c r="AZ284" s="208">
        <v>0</v>
      </c>
      <c r="BA284" s="208">
        <v>0</v>
      </c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</row>
    <row r="285" spans="1:71" ht="16.5" customHeight="1" x14ac:dyDescent="0.25">
      <c r="A285" s="208" t="s">
        <v>1454</v>
      </c>
      <c r="B285" s="208">
        <v>6822085</v>
      </c>
      <c r="C285" s="208">
        <v>6822085</v>
      </c>
      <c r="D285" s="208">
        <v>6822084</v>
      </c>
      <c r="E285" s="208">
        <v>6822084</v>
      </c>
      <c r="F285" s="208">
        <v>15009291</v>
      </c>
      <c r="G285" s="208">
        <v>15009291</v>
      </c>
      <c r="H285" s="208">
        <v>15009291</v>
      </c>
      <c r="I285" s="208">
        <v>15009291.15</v>
      </c>
      <c r="J285" s="208">
        <v>24261229</v>
      </c>
      <c r="K285" s="208">
        <v>24261229</v>
      </c>
      <c r="L285" s="208">
        <v>24261229</v>
      </c>
      <c r="M285" s="208">
        <v>24261229.190000001</v>
      </c>
      <c r="N285" s="208">
        <v>10451398</v>
      </c>
      <c r="O285" s="208">
        <v>10451398</v>
      </c>
      <c r="P285" s="208">
        <v>10451398</v>
      </c>
      <c r="Q285" s="208">
        <v>10451397.640000001</v>
      </c>
      <c r="R285" s="208">
        <v>18360810</v>
      </c>
      <c r="S285" s="208">
        <v>18360810</v>
      </c>
      <c r="T285" s="208">
        <v>18360810</v>
      </c>
      <c r="U285" s="208">
        <v>18360810.16</v>
      </c>
      <c r="V285" s="208">
        <v>19833022</v>
      </c>
      <c r="W285" s="208">
        <v>19833022</v>
      </c>
      <c r="X285" s="208">
        <v>19833022</v>
      </c>
      <c r="Y285" s="208">
        <v>19833022.300000001</v>
      </c>
      <c r="Z285" s="208">
        <v>11473121</v>
      </c>
      <c r="AA285" s="208">
        <v>11473121</v>
      </c>
      <c r="AB285" s="208">
        <v>11473121</v>
      </c>
      <c r="AC285" s="208">
        <v>11473120.880000001</v>
      </c>
      <c r="AD285" s="208">
        <v>14258066</v>
      </c>
      <c r="AE285" s="208">
        <v>14258066</v>
      </c>
      <c r="AF285" s="208">
        <v>14258066</v>
      </c>
      <c r="AG285" s="208">
        <v>14258066.4</v>
      </c>
      <c r="AH285" s="208">
        <v>9864913</v>
      </c>
      <c r="AI285" s="208">
        <v>9864913</v>
      </c>
      <c r="AJ285" s="208">
        <v>9864913</v>
      </c>
      <c r="AK285" s="208">
        <v>9864912.6999999993</v>
      </c>
      <c r="AL285" s="208">
        <v>11226141</v>
      </c>
      <c r="AM285" s="208">
        <v>11226141</v>
      </c>
      <c r="AN285" s="208">
        <v>11226141</v>
      </c>
      <c r="AO285" s="208">
        <v>11226140.699999999</v>
      </c>
      <c r="AP285" s="208">
        <v>10650407</v>
      </c>
      <c r="AQ285" s="208">
        <v>10650407</v>
      </c>
      <c r="AR285" s="208">
        <v>10650407</v>
      </c>
      <c r="AS285" s="208">
        <v>10650407.390000001</v>
      </c>
      <c r="AT285" s="208">
        <v>9066888</v>
      </c>
      <c r="AU285" s="208">
        <v>9066888</v>
      </c>
      <c r="AV285" s="208">
        <v>9066888</v>
      </c>
      <c r="AW285" s="208">
        <v>9066888.3599999994</v>
      </c>
      <c r="AX285" s="208">
        <v>19636628</v>
      </c>
      <c r="AY285" s="208">
        <v>19636628</v>
      </c>
      <c r="AZ285" s="208">
        <v>19636628</v>
      </c>
      <c r="BA285" s="208">
        <v>19636627.469999999</v>
      </c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</row>
    <row r="286" spans="1:71" ht="16.5" customHeight="1" x14ac:dyDescent="0.25">
      <c r="A286" s="208" t="s">
        <v>1455</v>
      </c>
      <c r="B286" s="208">
        <v>13256952</v>
      </c>
      <c r="C286" s="208">
        <v>11046289</v>
      </c>
      <c r="D286" s="208">
        <v>11818908</v>
      </c>
      <c r="E286" s="208">
        <v>14985659</v>
      </c>
      <c r="F286" s="208">
        <v>28759937</v>
      </c>
      <c r="G286" s="208">
        <v>26272012</v>
      </c>
      <c r="H286" s="208">
        <v>21798285</v>
      </c>
      <c r="I286" s="208">
        <v>24261229.190000001</v>
      </c>
      <c r="J286" s="208">
        <v>34701841</v>
      </c>
      <c r="K286" s="208">
        <v>18842130</v>
      </c>
      <c r="L286" s="208">
        <v>19053706</v>
      </c>
      <c r="M286" s="208">
        <v>10451397.640000001</v>
      </c>
      <c r="N286" s="208">
        <v>27693712</v>
      </c>
      <c r="O286" s="208">
        <v>25691482</v>
      </c>
      <c r="P286" s="208">
        <v>20010469</v>
      </c>
      <c r="Q286" s="208">
        <v>18360810.16</v>
      </c>
      <c r="R286" s="208">
        <v>32055272</v>
      </c>
      <c r="S286" s="208">
        <v>25683242</v>
      </c>
      <c r="T286" s="208">
        <v>19283418</v>
      </c>
      <c r="U286" s="208">
        <v>19833022.300000001</v>
      </c>
      <c r="V286" s="208">
        <v>33325691</v>
      </c>
      <c r="W286" s="208">
        <v>21687011</v>
      </c>
      <c r="X286" s="208">
        <v>10648240</v>
      </c>
      <c r="Y286" s="208">
        <v>11473120.880000001</v>
      </c>
      <c r="Z286" s="208">
        <v>13203365</v>
      </c>
      <c r="AA286" s="208">
        <v>23544155</v>
      </c>
      <c r="AB286" s="208">
        <v>12408091</v>
      </c>
      <c r="AC286" s="208">
        <v>14258066.4</v>
      </c>
      <c r="AD286" s="208">
        <v>23417784</v>
      </c>
      <c r="AE286" s="208">
        <v>9170336</v>
      </c>
      <c r="AF286" s="208">
        <v>7736817</v>
      </c>
      <c r="AG286" s="208">
        <v>9864912.6999999993</v>
      </c>
      <c r="AH286" s="208">
        <v>11819032</v>
      </c>
      <c r="AI286" s="208">
        <v>11429264</v>
      </c>
      <c r="AJ286" s="208">
        <v>10868464</v>
      </c>
      <c r="AK286" s="208">
        <v>11226140.699999999</v>
      </c>
      <c r="AL286" s="208">
        <v>10081642</v>
      </c>
      <c r="AM286" s="208">
        <v>9525649</v>
      </c>
      <c r="AN286" s="208">
        <v>9450239</v>
      </c>
      <c r="AO286" s="208">
        <v>10650407.390000001</v>
      </c>
      <c r="AP286" s="208">
        <v>8498885</v>
      </c>
      <c r="AQ286" s="208">
        <v>7555168</v>
      </c>
      <c r="AR286" s="208">
        <v>8246731</v>
      </c>
      <c r="AS286" s="208">
        <v>9066888.3599999994</v>
      </c>
      <c r="AT286" s="208">
        <v>20498415</v>
      </c>
      <c r="AU286" s="208">
        <v>11197882</v>
      </c>
      <c r="AV286" s="208">
        <v>11280821</v>
      </c>
      <c r="AW286" s="208">
        <v>19636627.469999999</v>
      </c>
      <c r="AX286" s="208">
        <v>30556527</v>
      </c>
      <c r="AY286" s="208">
        <v>25826490.989999998</v>
      </c>
      <c r="AZ286" s="208">
        <v>16634143</v>
      </c>
      <c r="BA286" s="208">
        <v>18420768.859999999</v>
      </c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</row>
    <row r="287" spans="1:71" ht="16.5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6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</row>
    <row r="288" spans="1:71" ht="16.5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6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</row>
    <row r="289" spans="1:71" ht="16.5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6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</row>
    <row r="290" spans="1:71" ht="16.5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6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</row>
    <row r="291" spans="1:71" ht="16.5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6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</row>
    <row r="292" spans="1:71" ht="16.5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6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</row>
    <row r="293" spans="1:71" ht="16.5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6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</row>
    <row r="294" spans="1:71" ht="16.5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6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</row>
    <row r="295" spans="1:71" ht="16.5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6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</row>
    <row r="296" spans="1:71" ht="16.5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</row>
    <row r="297" spans="1:71" ht="16.5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</row>
    <row r="298" spans="1:71" ht="16.5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6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</row>
    <row r="299" spans="1:71" ht="16.5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6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</row>
    <row r="300" spans="1:71" ht="16.5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6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</row>
    <row r="301" spans="1:71" ht="16.5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6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</row>
    <row r="302" spans="1:71" ht="16.5" customHeigh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6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</row>
    <row r="303" spans="1:71" ht="16.5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6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</row>
    <row r="304" spans="1:71" ht="16.5" customHeigh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6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</row>
    <row r="305" spans="1:71" ht="16.5" customHeigh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6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</row>
    <row r="306" spans="1:71" ht="16.5" customHeigh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6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</row>
    <row r="307" spans="1:71" ht="16.5" customHeigh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6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</row>
    <row r="308" spans="1:71" ht="16.5" customHeigh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6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</row>
    <row r="309" spans="1:71" ht="16.5" customHeight="1" x14ac:dyDescent="0.25">
      <c r="A309" s="1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</row>
    <row r="310" spans="1:71" ht="16.5" customHeight="1" x14ac:dyDescent="0.25">
      <c r="A310" s="1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</row>
    <row r="311" spans="1:71" ht="16.5" customHeight="1" x14ac:dyDescent="0.25">
      <c r="A311" s="1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</row>
    <row r="312" spans="1:71" ht="16.5" customHeight="1" x14ac:dyDescent="0.25">
      <c r="A312" s="1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</row>
    <row r="313" spans="1:71" ht="16.5" customHeight="1" x14ac:dyDescent="0.25">
      <c r="A313" s="1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</row>
    <row r="314" spans="1:71" ht="16.5" customHeight="1" x14ac:dyDescent="0.25">
      <c r="A314" s="1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</row>
    <row r="315" spans="1:71" ht="16.5" customHeight="1" x14ac:dyDescent="0.25">
      <c r="A315" s="1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</row>
    <row r="316" spans="1:71" ht="16.5" customHeight="1" x14ac:dyDescent="0.25">
      <c r="A316" s="1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</row>
    <row r="317" spans="1:71" ht="16.5" customHeight="1" x14ac:dyDescent="0.25">
      <c r="A317" s="1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</row>
    <row r="318" spans="1:71" ht="16.5" customHeight="1" x14ac:dyDescent="0.25">
      <c r="A318" s="1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</row>
    <row r="319" spans="1:71" ht="16.5" customHeight="1" x14ac:dyDescent="0.25">
      <c r="A319" s="1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</row>
    <row r="320" spans="1:71" ht="16.5" customHeigh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</row>
    <row r="321" spans="1:71" ht="16.5" customHeigh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</row>
    <row r="322" spans="1:71" ht="16.5" customHeigh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</row>
    <row r="323" spans="1:71" ht="16.5" customHeigh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</row>
    <row r="324" spans="1:71" ht="16.5" customHeight="1" x14ac:dyDescent="0.25">
      <c r="A324" s="18"/>
      <c r="B324" s="19">
        <v>2008</v>
      </c>
      <c r="C324" s="19">
        <v>2009</v>
      </c>
      <c r="D324" s="19">
        <v>2010</v>
      </c>
      <c r="E324" s="19">
        <v>2011</v>
      </c>
      <c r="F324" s="19">
        <v>2012</v>
      </c>
      <c r="G324" s="19">
        <v>2013</v>
      </c>
      <c r="H324" s="19">
        <v>2014</v>
      </c>
      <c r="I324" s="19">
        <v>2015</v>
      </c>
      <c r="J324" s="19">
        <v>2016</v>
      </c>
      <c r="K324" s="19">
        <v>2017</v>
      </c>
      <c r="L324" s="19">
        <v>2018</v>
      </c>
      <c r="M324" s="19">
        <v>2019</v>
      </c>
      <c r="N324" s="19">
        <v>2020</v>
      </c>
      <c r="O324" s="20"/>
      <c r="P324" s="19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</row>
    <row r="325" spans="1:71" ht="16.5" customHeight="1" x14ac:dyDescent="0.25">
      <c r="A325" s="21"/>
      <c r="B325" s="193" t="s">
        <v>962</v>
      </c>
      <c r="C325" s="183"/>
      <c r="D325" s="183"/>
      <c r="E325" s="183"/>
      <c r="F325" s="183"/>
      <c r="G325" s="183"/>
      <c r="H325" s="183"/>
      <c r="I325" s="183"/>
      <c r="J325" s="183"/>
      <c r="K325" s="183"/>
      <c r="L325" s="183"/>
      <c r="M325" s="183"/>
      <c r="N325" s="184"/>
      <c r="O325" s="22"/>
      <c r="P325" s="15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</row>
    <row r="326" spans="1:71" ht="16.5" customHeight="1" x14ac:dyDescent="0.25">
      <c r="A326" s="11"/>
      <c r="B326" s="182" t="s">
        <v>791</v>
      </c>
      <c r="C326" s="18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4"/>
      <c r="O326" s="22"/>
      <c r="P326" s="15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</row>
    <row r="327" spans="1:71" ht="16.5" customHeight="1" x14ac:dyDescent="0.25">
      <c r="A327" s="11"/>
      <c r="B327" s="23" t="str">
        <f t="shared" ref="B327:N330" si="4">IFERROR(VLOOKUP($B$326,$4:$126,MATCH($P327&amp;"/"&amp;B$324,$2:$2,0),FALSE),"")</f>
        <v/>
      </c>
      <c r="C327" s="23" t="str">
        <f t="shared" si="4"/>
        <v/>
      </c>
      <c r="D327" s="23" t="str">
        <f t="shared" si="4"/>
        <v/>
      </c>
      <c r="E327" s="23" t="str">
        <f t="shared" si="4"/>
        <v/>
      </c>
      <c r="F327" s="23" t="str">
        <f t="shared" si="4"/>
        <v/>
      </c>
      <c r="G327" s="23" t="str">
        <f t="shared" si="4"/>
        <v/>
      </c>
      <c r="H327" s="23" t="str">
        <f t="shared" si="4"/>
        <v/>
      </c>
      <c r="I327" s="23" t="str">
        <f t="shared" si="4"/>
        <v/>
      </c>
      <c r="J327" s="23" t="str">
        <f t="shared" si="4"/>
        <v/>
      </c>
      <c r="K327" s="23" t="str">
        <f t="shared" si="4"/>
        <v/>
      </c>
      <c r="L327" s="23" t="str">
        <f t="shared" si="4"/>
        <v/>
      </c>
      <c r="M327" s="23" t="str">
        <f t="shared" si="4"/>
        <v/>
      </c>
      <c r="N327" s="24" t="str">
        <f t="shared" si="4"/>
        <v/>
      </c>
      <c r="O327" s="22"/>
      <c r="P327" s="25" t="s">
        <v>963</v>
      </c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</row>
    <row r="328" spans="1:71" ht="16.5" customHeight="1" x14ac:dyDescent="0.25">
      <c r="A328" s="11"/>
      <c r="B328" s="23" t="str">
        <f t="shared" si="4"/>
        <v/>
      </c>
      <c r="C328" s="23" t="str">
        <f t="shared" si="4"/>
        <v/>
      </c>
      <c r="D328" s="23" t="str">
        <f t="shared" si="4"/>
        <v/>
      </c>
      <c r="E328" s="23" t="str">
        <f t="shared" si="4"/>
        <v/>
      </c>
      <c r="F328" s="23" t="str">
        <f t="shared" si="4"/>
        <v/>
      </c>
      <c r="G328" s="23" t="str">
        <f t="shared" si="4"/>
        <v/>
      </c>
      <c r="H328" s="23" t="str">
        <f t="shared" si="4"/>
        <v/>
      </c>
      <c r="I328" s="23" t="str">
        <f t="shared" si="4"/>
        <v/>
      </c>
      <c r="J328" s="23" t="str">
        <f t="shared" si="4"/>
        <v/>
      </c>
      <c r="K328" s="23" t="str">
        <f t="shared" si="4"/>
        <v/>
      </c>
      <c r="L328" s="23" t="str">
        <f t="shared" si="4"/>
        <v/>
      </c>
      <c r="M328" s="23" t="str">
        <f t="shared" si="4"/>
        <v/>
      </c>
      <c r="N328" s="24" t="str">
        <f t="shared" si="4"/>
        <v/>
      </c>
      <c r="O328" s="22"/>
      <c r="P328" s="25" t="s">
        <v>964</v>
      </c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</row>
    <row r="329" spans="1:71" ht="16.5" customHeight="1" x14ac:dyDescent="0.25">
      <c r="A329" s="11"/>
      <c r="B329" s="23" t="str">
        <f t="shared" si="4"/>
        <v/>
      </c>
      <c r="C329" s="23" t="str">
        <f t="shared" si="4"/>
        <v/>
      </c>
      <c r="D329" s="23" t="str">
        <f t="shared" si="4"/>
        <v/>
      </c>
      <c r="E329" s="23" t="str">
        <f t="shared" si="4"/>
        <v/>
      </c>
      <c r="F329" s="23" t="str">
        <f t="shared" si="4"/>
        <v/>
      </c>
      <c r="G329" s="23" t="str">
        <f t="shared" si="4"/>
        <v/>
      </c>
      <c r="H329" s="23" t="str">
        <f t="shared" si="4"/>
        <v/>
      </c>
      <c r="I329" s="23" t="str">
        <f t="shared" si="4"/>
        <v/>
      </c>
      <c r="J329" s="23" t="str">
        <f t="shared" si="4"/>
        <v/>
      </c>
      <c r="K329" s="23" t="str">
        <f t="shared" si="4"/>
        <v/>
      </c>
      <c r="L329" s="23" t="str">
        <f t="shared" si="4"/>
        <v/>
      </c>
      <c r="M329" s="23" t="str">
        <f t="shared" si="4"/>
        <v/>
      </c>
      <c r="N329" s="24" t="str">
        <f t="shared" si="4"/>
        <v/>
      </c>
      <c r="O329" s="22"/>
      <c r="P329" s="25" t="s">
        <v>965</v>
      </c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</row>
    <row r="330" spans="1:71" ht="16.5" customHeight="1" x14ac:dyDescent="0.25">
      <c r="A330" s="11"/>
      <c r="B330" s="23" t="str">
        <f t="shared" si="4"/>
        <v/>
      </c>
      <c r="C330" s="23" t="str">
        <f t="shared" si="4"/>
        <v/>
      </c>
      <c r="D330" s="23" t="str">
        <f t="shared" si="4"/>
        <v/>
      </c>
      <c r="E330" s="23" t="str">
        <f t="shared" si="4"/>
        <v/>
      </c>
      <c r="F330" s="23" t="str">
        <f t="shared" si="4"/>
        <v/>
      </c>
      <c r="G330" s="23" t="str">
        <f t="shared" si="4"/>
        <v/>
      </c>
      <c r="H330" s="23" t="str">
        <f t="shared" si="4"/>
        <v/>
      </c>
      <c r="I330" s="23" t="str">
        <f t="shared" si="4"/>
        <v/>
      </c>
      <c r="J330" s="23" t="str">
        <f t="shared" si="4"/>
        <v/>
      </c>
      <c r="K330" s="23" t="str">
        <f t="shared" si="4"/>
        <v/>
      </c>
      <c r="L330" s="23" t="str">
        <f t="shared" si="4"/>
        <v/>
      </c>
      <c r="M330" s="23" t="str">
        <f t="shared" si="4"/>
        <v/>
      </c>
      <c r="N330" s="24" t="str">
        <f>IFERROR(VLOOKUP($B$326,$4:$126,MATCH($P330&amp;"/"&amp;N$324,$2:$2,0),FALSE),IFERROR(VLOOKUP($B$326,$4:$126,MATCH($P329&amp;"/"&amp;N$324,$2:$2,0),FALSE),IFERROR(VLOOKUP($B$326,$4:$126,MATCH($P328&amp;"/"&amp;N$324,$2:$2,0),FALSE),IFERROR(VLOOKUP($B$326,$4:$126,MATCH($P327&amp;"/"&amp;N$324,$2:$2,0),FALSE),""))))</f>
        <v/>
      </c>
      <c r="O330" s="22"/>
      <c r="P330" s="25" t="s">
        <v>966</v>
      </c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</row>
    <row r="331" spans="1:71" ht="16.5" customHeight="1" x14ac:dyDescent="0.25">
      <c r="A331" s="11"/>
      <c r="B331" s="26" t="e">
        <f t="shared" ref="B331:N331" si="5">+B330/B$378</f>
        <v>#VALUE!</v>
      </c>
      <c r="C331" s="26" t="e">
        <f t="shared" si="5"/>
        <v>#VALUE!</v>
      </c>
      <c r="D331" s="26" t="e">
        <f t="shared" si="5"/>
        <v>#VALUE!</v>
      </c>
      <c r="E331" s="26" t="e">
        <f t="shared" si="5"/>
        <v>#VALUE!</v>
      </c>
      <c r="F331" s="26" t="e">
        <f t="shared" si="5"/>
        <v>#VALUE!</v>
      </c>
      <c r="G331" s="26" t="e">
        <f t="shared" si="5"/>
        <v>#VALUE!</v>
      </c>
      <c r="H331" s="26" t="e">
        <f t="shared" si="5"/>
        <v>#VALUE!</v>
      </c>
      <c r="I331" s="26" t="e">
        <f t="shared" si="5"/>
        <v>#VALUE!</v>
      </c>
      <c r="J331" s="26" t="e">
        <f t="shared" si="5"/>
        <v>#VALUE!</v>
      </c>
      <c r="K331" s="26" t="e">
        <f t="shared" si="5"/>
        <v>#VALUE!</v>
      </c>
      <c r="L331" s="26" t="e">
        <f t="shared" si="5"/>
        <v>#VALUE!</v>
      </c>
      <c r="M331" s="26" t="e">
        <f t="shared" si="5"/>
        <v>#VALUE!</v>
      </c>
      <c r="N331" s="26" t="e">
        <f t="shared" si="5"/>
        <v>#VALUE!</v>
      </c>
      <c r="O331" s="22" t="e">
        <f>RATE(M$324-B$324,,-B331,M331)</f>
        <v>#VALUE!</v>
      </c>
      <c r="P331" s="27" t="s">
        <v>967</v>
      </c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</row>
    <row r="332" spans="1:71" ht="16.5" customHeight="1" x14ac:dyDescent="0.25">
      <c r="A332" s="11"/>
      <c r="B332" s="185" t="s">
        <v>1063</v>
      </c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7"/>
      <c r="O332" s="22"/>
      <c r="P332" s="15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</row>
    <row r="333" spans="1:71" ht="16.5" customHeight="1" x14ac:dyDescent="0.25">
      <c r="A333" s="11"/>
      <c r="B333" s="24" t="str">
        <f t="shared" ref="B333:N336" si="6">IFERROR(VLOOKUP($B$332,$4:$126,MATCH($P333&amp;"/"&amp;B$324,$2:$2,0),FALSE),IFERROR(VLOOKUP($B$332,$4:$126,MATCH($P332&amp;"/"&amp;B$324,$2:$2,0),FALSE),IFERROR(VLOOKUP($B$332,$4:$126,MATCH($P331&amp;"/"&amp;B$324,$2:$2,0),FALSE),IFERROR(VLOOKUP($B$332,$4:$126,MATCH($P330&amp;"/"&amp;B$324,$2:$2,0),FALSE),"0"))))</f>
        <v>0</v>
      </c>
      <c r="C333" s="24" t="str">
        <f t="shared" si="6"/>
        <v>0</v>
      </c>
      <c r="D333" s="24" t="str">
        <f t="shared" si="6"/>
        <v>0</v>
      </c>
      <c r="E333" s="24" t="str">
        <f t="shared" si="6"/>
        <v>0</v>
      </c>
      <c r="F333" s="24" t="str">
        <f t="shared" si="6"/>
        <v>0</v>
      </c>
      <c r="G333" s="24" t="str">
        <f t="shared" si="6"/>
        <v>0</v>
      </c>
      <c r="H333" s="24" t="str">
        <f t="shared" si="6"/>
        <v>0</v>
      </c>
      <c r="I333" s="24" t="str">
        <f t="shared" si="6"/>
        <v>0</v>
      </c>
      <c r="J333" s="24" t="str">
        <f t="shared" si="6"/>
        <v>0</v>
      </c>
      <c r="K333" s="24" t="str">
        <f t="shared" si="6"/>
        <v>0</v>
      </c>
      <c r="L333" s="24" t="str">
        <f t="shared" si="6"/>
        <v>0</v>
      </c>
      <c r="M333" s="24" t="str">
        <f t="shared" si="6"/>
        <v>0</v>
      </c>
      <c r="N333" s="24" t="str">
        <f t="shared" si="6"/>
        <v>0</v>
      </c>
      <c r="O333" s="22"/>
      <c r="P333" s="25" t="s">
        <v>963</v>
      </c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</row>
    <row r="334" spans="1:71" ht="16.5" customHeight="1" x14ac:dyDescent="0.25">
      <c r="A334" s="11"/>
      <c r="B334" s="24" t="str">
        <f t="shared" si="6"/>
        <v>0</v>
      </c>
      <c r="C334" s="24" t="str">
        <f t="shared" si="6"/>
        <v>0</v>
      </c>
      <c r="D334" s="24" t="str">
        <f t="shared" si="6"/>
        <v>0</v>
      </c>
      <c r="E334" s="24" t="str">
        <f t="shared" si="6"/>
        <v>0</v>
      </c>
      <c r="F334" s="24" t="str">
        <f t="shared" si="6"/>
        <v>0</v>
      </c>
      <c r="G334" s="24" t="str">
        <f t="shared" si="6"/>
        <v>0</v>
      </c>
      <c r="H334" s="24" t="str">
        <f t="shared" si="6"/>
        <v>0</v>
      </c>
      <c r="I334" s="24" t="str">
        <f t="shared" si="6"/>
        <v>0</v>
      </c>
      <c r="J334" s="24" t="str">
        <f t="shared" si="6"/>
        <v>0</v>
      </c>
      <c r="K334" s="24" t="str">
        <f t="shared" si="6"/>
        <v>0</v>
      </c>
      <c r="L334" s="24" t="str">
        <f t="shared" si="6"/>
        <v>0</v>
      </c>
      <c r="M334" s="24" t="str">
        <f t="shared" si="6"/>
        <v>0</v>
      </c>
      <c r="N334" s="24" t="str">
        <f t="shared" si="6"/>
        <v>0</v>
      </c>
      <c r="O334" s="22"/>
      <c r="P334" s="25" t="s">
        <v>964</v>
      </c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</row>
    <row r="335" spans="1:71" ht="16.5" customHeight="1" x14ac:dyDescent="0.25">
      <c r="A335" s="11"/>
      <c r="B335" s="24" t="str">
        <f t="shared" si="6"/>
        <v>0</v>
      </c>
      <c r="C335" s="24" t="str">
        <f t="shared" si="6"/>
        <v>0</v>
      </c>
      <c r="D335" s="24" t="str">
        <f t="shared" si="6"/>
        <v>0</v>
      </c>
      <c r="E335" s="24" t="str">
        <f t="shared" si="6"/>
        <v>0</v>
      </c>
      <c r="F335" s="24" t="str">
        <f t="shared" si="6"/>
        <v>0</v>
      </c>
      <c r="G335" s="24" t="str">
        <f t="shared" si="6"/>
        <v>0</v>
      </c>
      <c r="H335" s="24" t="str">
        <f t="shared" si="6"/>
        <v>0</v>
      </c>
      <c r="I335" s="24" t="str">
        <f t="shared" si="6"/>
        <v>0</v>
      </c>
      <c r="J335" s="24" t="str">
        <f t="shared" si="6"/>
        <v>0</v>
      </c>
      <c r="K335" s="24" t="str">
        <f t="shared" si="6"/>
        <v>0</v>
      </c>
      <c r="L335" s="24" t="str">
        <f t="shared" si="6"/>
        <v>0</v>
      </c>
      <c r="M335" s="24" t="str">
        <f t="shared" si="6"/>
        <v>0</v>
      </c>
      <c r="N335" s="24" t="str">
        <f t="shared" si="6"/>
        <v>0</v>
      </c>
      <c r="O335" s="22"/>
      <c r="P335" s="25" t="s">
        <v>965</v>
      </c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</row>
    <row r="336" spans="1:71" ht="16.5" customHeight="1" x14ac:dyDescent="0.25">
      <c r="A336" s="11"/>
      <c r="B336" s="24" t="str">
        <f t="shared" si="6"/>
        <v>0</v>
      </c>
      <c r="C336" s="24" t="str">
        <f t="shared" si="6"/>
        <v>0</v>
      </c>
      <c r="D336" s="24" t="str">
        <f t="shared" si="6"/>
        <v>0</v>
      </c>
      <c r="E336" s="24" t="str">
        <f t="shared" si="6"/>
        <v>0</v>
      </c>
      <c r="F336" s="24" t="str">
        <f t="shared" si="6"/>
        <v>0</v>
      </c>
      <c r="G336" s="24" t="str">
        <f t="shared" si="6"/>
        <v>0</v>
      </c>
      <c r="H336" s="24" t="str">
        <f t="shared" si="6"/>
        <v>0</v>
      </c>
      <c r="I336" s="24" t="str">
        <f t="shared" si="6"/>
        <v>0</v>
      </c>
      <c r="J336" s="24" t="str">
        <f t="shared" si="6"/>
        <v>0</v>
      </c>
      <c r="K336" s="24" t="str">
        <f t="shared" si="6"/>
        <v>0</v>
      </c>
      <c r="L336" s="24" t="str">
        <f t="shared" si="6"/>
        <v>0</v>
      </c>
      <c r="M336" s="24" t="str">
        <f t="shared" si="6"/>
        <v>0</v>
      </c>
      <c r="N336" s="24" t="str">
        <f t="shared" si="6"/>
        <v>0</v>
      </c>
      <c r="O336" s="22"/>
      <c r="P336" s="25" t="s">
        <v>966</v>
      </c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</row>
    <row r="337" spans="1:71" ht="16.5" customHeight="1" x14ac:dyDescent="0.25">
      <c r="A337" s="11"/>
      <c r="B337" s="26" t="e">
        <f t="shared" ref="B337:N337" si="7">+B336/B$378</f>
        <v>#VALUE!</v>
      </c>
      <c r="C337" s="26" t="e">
        <f t="shared" si="7"/>
        <v>#VALUE!</v>
      </c>
      <c r="D337" s="26" t="e">
        <f t="shared" si="7"/>
        <v>#VALUE!</v>
      </c>
      <c r="E337" s="26" t="e">
        <f t="shared" si="7"/>
        <v>#VALUE!</v>
      </c>
      <c r="F337" s="26" t="e">
        <f t="shared" si="7"/>
        <v>#VALUE!</v>
      </c>
      <c r="G337" s="26" t="e">
        <f t="shared" si="7"/>
        <v>#VALUE!</v>
      </c>
      <c r="H337" s="26" t="e">
        <f t="shared" si="7"/>
        <v>#VALUE!</v>
      </c>
      <c r="I337" s="26" t="e">
        <f t="shared" si="7"/>
        <v>#VALUE!</v>
      </c>
      <c r="J337" s="26" t="e">
        <f t="shared" si="7"/>
        <v>#VALUE!</v>
      </c>
      <c r="K337" s="26" t="e">
        <f t="shared" si="7"/>
        <v>#VALUE!</v>
      </c>
      <c r="L337" s="26" t="e">
        <f t="shared" si="7"/>
        <v>#VALUE!</v>
      </c>
      <c r="M337" s="26" t="e">
        <f t="shared" si="7"/>
        <v>#VALUE!</v>
      </c>
      <c r="N337" s="26" t="e">
        <f t="shared" si="7"/>
        <v>#VALUE!</v>
      </c>
      <c r="O337" s="22" t="e">
        <f>RATE(M$324-B$324,,-B337,M337)</f>
        <v>#VALUE!</v>
      </c>
      <c r="P337" s="27" t="s">
        <v>967</v>
      </c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</row>
    <row r="338" spans="1:71" ht="16.5" customHeight="1" x14ac:dyDescent="0.25">
      <c r="A338" s="11"/>
      <c r="B338" s="185" t="s">
        <v>1064</v>
      </c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7"/>
      <c r="O338" s="22"/>
      <c r="P338" s="15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</row>
    <row r="339" spans="1:71" ht="16.5" customHeight="1" x14ac:dyDescent="0.25">
      <c r="A339" s="11"/>
      <c r="B339" s="24" t="str">
        <f t="shared" ref="B339:N342" si="8">IFERROR(VLOOKUP($B$338,$4:$126,MATCH($P339&amp;"/"&amp;B$324,$2:$2,0),FALSE),"")</f>
        <v/>
      </c>
      <c r="C339" s="24" t="str">
        <f t="shared" si="8"/>
        <v/>
      </c>
      <c r="D339" s="24" t="str">
        <f t="shared" si="8"/>
        <v/>
      </c>
      <c r="E339" s="24" t="str">
        <f t="shared" si="8"/>
        <v/>
      </c>
      <c r="F339" s="24" t="str">
        <f t="shared" si="8"/>
        <v/>
      </c>
      <c r="G339" s="24" t="str">
        <f t="shared" si="8"/>
        <v/>
      </c>
      <c r="H339" s="24" t="str">
        <f t="shared" si="8"/>
        <v/>
      </c>
      <c r="I339" s="24" t="str">
        <f t="shared" si="8"/>
        <v/>
      </c>
      <c r="J339" s="24" t="str">
        <f t="shared" si="8"/>
        <v/>
      </c>
      <c r="K339" s="24" t="str">
        <f t="shared" si="8"/>
        <v/>
      </c>
      <c r="L339" s="24" t="str">
        <f t="shared" si="8"/>
        <v/>
      </c>
      <c r="M339" s="24" t="str">
        <f t="shared" si="8"/>
        <v/>
      </c>
      <c r="N339" s="24" t="str">
        <f t="shared" si="8"/>
        <v/>
      </c>
      <c r="O339" s="22"/>
      <c r="P339" s="25" t="s">
        <v>963</v>
      </c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</row>
    <row r="340" spans="1:71" ht="16.5" customHeight="1" x14ac:dyDescent="0.25">
      <c r="A340" s="11"/>
      <c r="B340" s="24" t="str">
        <f t="shared" si="8"/>
        <v/>
      </c>
      <c r="C340" s="24" t="str">
        <f t="shared" si="8"/>
        <v/>
      </c>
      <c r="D340" s="24" t="str">
        <f t="shared" si="8"/>
        <v/>
      </c>
      <c r="E340" s="24" t="str">
        <f t="shared" si="8"/>
        <v/>
      </c>
      <c r="F340" s="24" t="str">
        <f t="shared" si="8"/>
        <v/>
      </c>
      <c r="G340" s="24" t="str">
        <f t="shared" si="8"/>
        <v/>
      </c>
      <c r="H340" s="24" t="str">
        <f t="shared" si="8"/>
        <v/>
      </c>
      <c r="I340" s="24" t="str">
        <f t="shared" si="8"/>
        <v/>
      </c>
      <c r="J340" s="24" t="str">
        <f t="shared" si="8"/>
        <v/>
      </c>
      <c r="K340" s="24" t="str">
        <f t="shared" si="8"/>
        <v/>
      </c>
      <c r="L340" s="24" t="str">
        <f t="shared" si="8"/>
        <v/>
      </c>
      <c r="M340" s="24" t="str">
        <f t="shared" si="8"/>
        <v/>
      </c>
      <c r="N340" s="24" t="str">
        <f t="shared" si="8"/>
        <v/>
      </c>
      <c r="O340" s="22"/>
      <c r="P340" s="25" t="s">
        <v>964</v>
      </c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</row>
    <row r="341" spans="1:71" ht="16.5" customHeight="1" x14ac:dyDescent="0.25">
      <c r="A341" s="11"/>
      <c r="B341" s="24" t="str">
        <f t="shared" si="8"/>
        <v/>
      </c>
      <c r="C341" s="24" t="str">
        <f t="shared" si="8"/>
        <v/>
      </c>
      <c r="D341" s="24" t="str">
        <f t="shared" si="8"/>
        <v/>
      </c>
      <c r="E341" s="24" t="str">
        <f t="shared" si="8"/>
        <v/>
      </c>
      <c r="F341" s="24" t="str">
        <f t="shared" si="8"/>
        <v/>
      </c>
      <c r="G341" s="24" t="str">
        <f t="shared" si="8"/>
        <v/>
      </c>
      <c r="H341" s="24" t="str">
        <f t="shared" si="8"/>
        <v/>
      </c>
      <c r="I341" s="24" t="str">
        <f t="shared" si="8"/>
        <v/>
      </c>
      <c r="J341" s="24" t="str">
        <f t="shared" si="8"/>
        <v/>
      </c>
      <c r="K341" s="24" t="str">
        <f t="shared" si="8"/>
        <v/>
      </c>
      <c r="L341" s="24" t="str">
        <f t="shared" si="8"/>
        <v/>
      </c>
      <c r="M341" s="24" t="str">
        <f t="shared" si="8"/>
        <v/>
      </c>
      <c r="N341" s="24" t="str">
        <f t="shared" si="8"/>
        <v/>
      </c>
      <c r="O341" s="22"/>
      <c r="P341" s="25" t="s">
        <v>965</v>
      </c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</row>
    <row r="342" spans="1:71" ht="16.5" customHeight="1" x14ac:dyDescent="0.25">
      <c r="A342" s="11"/>
      <c r="B342" s="24" t="str">
        <f t="shared" si="8"/>
        <v/>
      </c>
      <c r="C342" s="24" t="str">
        <f t="shared" si="8"/>
        <v/>
      </c>
      <c r="D342" s="24" t="str">
        <f t="shared" si="8"/>
        <v/>
      </c>
      <c r="E342" s="24" t="str">
        <f t="shared" si="8"/>
        <v/>
      </c>
      <c r="F342" s="24" t="str">
        <f t="shared" si="8"/>
        <v/>
      </c>
      <c r="G342" s="24" t="str">
        <f t="shared" si="8"/>
        <v/>
      </c>
      <c r="H342" s="24" t="str">
        <f t="shared" si="8"/>
        <v/>
      </c>
      <c r="I342" s="24" t="str">
        <f t="shared" si="8"/>
        <v/>
      </c>
      <c r="J342" s="24" t="str">
        <f t="shared" si="8"/>
        <v/>
      </c>
      <c r="K342" s="24" t="str">
        <f t="shared" si="8"/>
        <v/>
      </c>
      <c r="L342" s="24" t="str">
        <f t="shared" si="8"/>
        <v/>
      </c>
      <c r="M342" s="24" t="str">
        <f t="shared" si="8"/>
        <v/>
      </c>
      <c r="N342" s="24" t="str">
        <f>IFERROR(VLOOKUP($B$338,$4:$126,MATCH($P342&amp;"/"&amp;N$324,$2:$2,0),FALSE),IFERROR(VLOOKUP($B$338,$4:$126,MATCH($P341&amp;"/"&amp;N$324,$2:$2,0),FALSE),IFERROR(VLOOKUP($B$338,$4:$126,MATCH($P340&amp;"/"&amp;N$324,$2:$2,0),FALSE),IFERROR(VLOOKUP($B$338,$4:$126,MATCH($P339&amp;"/"&amp;N$324,$2:$2,0),FALSE),""))))</f>
        <v/>
      </c>
      <c r="O342" s="22" t="e">
        <f t="shared" ref="O342:O343" si="9">RATE(M$324-B$324,,-B342,M342)</f>
        <v>#VALUE!</v>
      </c>
      <c r="P342" s="25" t="s">
        <v>966</v>
      </c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</row>
    <row r="343" spans="1:71" ht="16.5" customHeight="1" x14ac:dyDescent="0.25">
      <c r="A343" s="11"/>
      <c r="B343" s="26" t="e">
        <f t="shared" ref="B343:N343" si="10">+B342/B$378</f>
        <v>#VALUE!</v>
      </c>
      <c r="C343" s="26" t="e">
        <f t="shared" si="10"/>
        <v>#VALUE!</v>
      </c>
      <c r="D343" s="26" t="e">
        <f t="shared" si="10"/>
        <v>#VALUE!</v>
      </c>
      <c r="E343" s="26" t="e">
        <f t="shared" si="10"/>
        <v>#VALUE!</v>
      </c>
      <c r="F343" s="26" t="e">
        <f t="shared" si="10"/>
        <v>#VALUE!</v>
      </c>
      <c r="G343" s="26" t="e">
        <f t="shared" si="10"/>
        <v>#VALUE!</v>
      </c>
      <c r="H343" s="26" t="e">
        <f t="shared" si="10"/>
        <v>#VALUE!</v>
      </c>
      <c r="I343" s="26" t="e">
        <f t="shared" si="10"/>
        <v>#VALUE!</v>
      </c>
      <c r="J343" s="26" t="e">
        <f t="shared" si="10"/>
        <v>#VALUE!</v>
      </c>
      <c r="K343" s="26" t="e">
        <f t="shared" si="10"/>
        <v>#VALUE!</v>
      </c>
      <c r="L343" s="26" t="e">
        <f t="shared" si="10"/>
        <v>#VALUE!</v>
      </c>
      <c r="M343" s="26" t="e">
        <f t="shared" si="10"/>
        <v>#VALUE!</v>
      </c>
      <c r="N343" s="26" t="e">
        <f t="shared" si="10"/>
        <v>#VALUE!</v>
      </c>
      <c r="O343" s="22" t="e">
        <f t="shared" si="9"/>
        <v>#VALUE!</v>
      </c>
      <c r="P343" s="27" t="s">
        <v>967</v>
      </c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</row>
    <row r="344" spans="1:71" ht="16.5" customHeight="1" x14ac:dyDescent="0.25">
      <c r="A344" s="11"/>
      <c r="B344" s="185" t="s">
        <v>1066</v>
      </c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7"/>
      <c r="O344" s="22"/>
      <c r="P344" s="15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</row>
    <row r="345" spans="1:71" ht="16.5" customHeight="1" x14ac:dyDescent="0.25">
      <c r="A345" s="11"/>
      <c r="B345" s="24" t="str">
        <f t="shared" ref="B345:N348" si="11">IFERROR(VLOOKUP($B$344,$4:$126,MATCH($P345&amp;"/"&amp;B$324,$2:$2,0),FALSE),"")</f>
        <v/>
      </c>
      <c r="C345" s="24" t="str">
        <f t="shared" si="11"/>
        <v/>
      </c>
      <c r="D345" s="24" t="str">
        <f t="shared" si="11"/>
        <v/>
      </c>
      <c r="E345" s="24" t="str">
        <f t="shared" si="11"/>
        <v/>
      </c>
      <c r="F345" s="24" t="str">
        <f t="shared" si="11"/>
        <v/>
      </c>
      <c r="G345" s="24" t="str">
        <f t="shared" si="11"/>
        <v/>
      </c>
      <c r="H345" s="24" t="str">
        <f t="shared" si="11"/>
        <v/>
      </c>
      <c r="I345" s="24" t="str">
        <f t="shared" si="11"/>
        <v/>
      </c>
      <c r="J345" s="24" t="str">
        <f t="shared" si="11"/>
        <v/>
      </c>
      <c r="K345" s="24" t="str">
        <f t="shared" si="11"/>
        <v/>
      </c>
      <c r="L345" s="24" t="str">
        <f t="shared" si="11"/>
        <v/>
      </c>
      <c r="M345" s="24" t="str">
        <f t="shared" si="11"/>
        <v/>
      </c>
      <c r="N345" s="24" t="str">
        <f t="shared" si="11"/>
        <v/>
      </c>
      <c r="O345" s="22"/>
      <c r="P345" s="25" t="s">
        <v>963</v>
      </c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</row>
    <row r="346" spans="1:71" ht="16.5" customHeight="1" x14ac:dyDescent="0.25">
      <c r="A346" s="11"/>
      <c r="B346" s="24" t="str">
        <f t="shared" si="11"/>
        <v/>
      </c>
      <c r="C346" s="24" t="str">
        <f t="shared" si="11"/>
        <v/>
      </c>
      <c r="D346" s="24" t="str">
        <f t="shared" si="11"/>
        <v/>
      </c>
      <c r="E346" s="24" t="str">
        <f t="shared" si="11"/>
        <v/>
      </c>
      <c r="F346" s="24" t="str">
        <f t="shared" si="11"/>
        <v/>
      </c>
      <c r="G346" s="24" t="str">
        <f t="shared" si="11"/>
        <v/>
      </c>
      <c r="H346" s="24" t="str">
        <f t="shared" si="11"/>
        <v/>
      </c>
      <c r="I346" s="24" t="str">
        <f t="shared" si="11"/>
        <v/>
      </c>
      <c r="J346" s="24" t="str">
        <f t="shared" si="11"/>
        <v/>
      </c>
      <c r="K346" s="24" t="str">
        <f t="shared" si="11"/>
        <v/>
      </c>
      <c r="L346" s="24" t="str">
        <f t="shared" si="11"/>
        <v/>
      </c>
      <c r="M346" s="24" t="str">
        <f t="shared" si="11"/>
        <v/>
      </c>
      <c r="N346" s="24" t="str">
        <f t="shared" si="11"/>
        <v/>
      </c>
      <c r="O346" s="22"/>
      <c r="P346" s="25" t="s">
        <v>964</v>
      </c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</row>
    <row r="347" spans="1:71" ht="16.5" customHeight="1" x14ac:dyDescent="0.25">
      <c r="A347" s="11"/>
      <c r="B347" s="24" t="str">
        <f t="shared" si="11"/>
        <v/>
      </c>
      <c r="C347" s="24" t="str">
        <f t="shared" si="11"/>
        <v/>
      </c>
      <c r="D347" s="24" t="str">
        <f t="shared" si="11"/>
        <v/>
      </c>
      <c r="E347" s="24" t="str">
        <f t="shared" si="11"/>
        <v/>
      </c>
      <c r="F347" s="24" t="str">
        <f t="shared" si="11"/>
        <v/>
      </c>
      <c r="G347" s="24" t="str">
        <f t="shared" si="11"/>
        <v/>
      </c>
      <c r="H347" s="24" t="str">
        <f t="shared" si="11"/>
        <v/>
      </c>
      <c r="I347" s="24" t="str">
        <f t="shared" si="11"/>
        <v/>
      </c>
      <c r="J347" s="24" t="str">
        <f t="shared" si="11"/>
        <v/>
      </c>
      <c r="K347" s="24" t="str">
        <f t="shared" si="11"/>
        <v/>
      </c>
      <c r="L347" s="24" t="str">
        <f t="shared" si="11"/>
        <v/>
      </c>
      <c r="M347" s="24" t="str">
        <f t="shared" si="11"/>
        <v/>
      </c>
      <c r="N347" s="24" t="str">
        <f t="shared" si="11"/>
        <v/>
      </c>
      <c r="O347" s="22"/>
      <c r="P347" s="25" t="s">
        <v>965</v>
      </c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</row>
    <row r="348" spans="1:71" ht="16.5" customHeight="1" x14ac:dyDescent="0.25">
      <c r="A348" s="11"/>
      <c r="B348" s="24" t="str">
        <f t="shared" si="11"/>
        <v/>
      </c>
      <c r="C348" s="24" t="str">
        <f t="shared" si="11"/>
        <v/>
      </c>
      <c r="D348" s="24" t="str">
        <f t="shared" si="11"/>
        <v/>
      </c>
      <c r="E348" s="24" t="str">
        <f t="shared" si="11"/>
        <v/>
      </c>
      <c r="F348" s="24" t="str">
        <f t="shared" si="11"/>
        <v/>
      </c>
      <c r="G348" s="24" t="str">
        <f t="shared" si="11"/>
        <v/>
      </c>
      <c r="H348" s="24" t="str">
        <f t="shared" si="11"/>
        <v/>
      </c>
      <c r="I348" s="24" t="str">
        <f t="shared" si="11"/>
        <v/>
      </c>
      <c r="J348" s="24" t="str">
        <f t="shared" si="11"/>
        <v/>
      </c>
      <c r="K348" s="24" t="str">
        <f t="shared" si="11"/>
        <v/>
      </c>
      <c r="L348" s="24" t="str">
        <f t="shared" si="11"/>
        <v/>
      </c>
      <c r="M348" s="24" t="str">
        <f t="shared" si="11"/>
        <v/>
      </c>
      <c r="N348" s="24" t="str">
        <f>IFERROR(VLOOKUP($B$344,$4:$126,MATCH($P348&amp;"/"&amp;N$324,$2:$2,0),FALSE),IFERROR(VLOOKUP($B$344,$4:$126,MATCH($P347&amp;"/"&amp;N$324,$2:$2,0),FALSE),IFERROR(VLOOKUP($B$344,$4:$126,MATCH($P346&amp;"/"&amp;N$324,$2:$2,0),FALSE),IFERROR(VLOOKUP($B$344,$4:$126,MATCH($P345&amp;"/"&amp;N$324,$2:$2,0),FALSE),""))))</f>
        <v/>
      </c>
      <c r="O348" s="22" t="e">
        <f t="shared" ref="O348:O349" si="12">RATE(M$324-B$324,,-B348,M348)</f>
        <v>#VALUE!</v>
      </c>
      <c r="P348" s="25" t="s">
        <v>966</v>
      </c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</row>
    <row r="349" spans="1:71" ht="16.5" customHeight="1" x14ac:dyDescent="0.25">
      <c r="A349" s="11"/>
      <c r="B349" s="155" t="e">
        <f t="shared" ref="B349:N349" si="13">+B348/B$378</f>
        <v>#VALUE!</v>
      </c>
      <c r="C349" s="155" t="e">
        <f t="shared" si="13"/>
        <v>#VALUE!</v>
      </c>
      <c r="D349" s="155" t="e">
        <f t="shared" si="13"/>
        <v>#VALUE!</v>
      </c>
      <c r="E349" s="155" t="e">
        <f t="shared" si="13"/>
        <v>#VALUE!</v>
      </c>
      <c r="F349" s="155" t="e">
        <f t="shared" si="13"/>
        <v>#VALUE!</v>
      </c>
      <c r="G349" s="155" t="e">
        <f t="shared" si="13"/>
        <v>#VALUE!</v>
      </c>
      <c r="H349" s="155" t="e">
        <f t="shared" si="13"/>
        <v>#VALUE!</v>
      </c>
      <c r="I349" s="155" t="e">
        <f t="shared" si="13"/>
        <v>#VALUE!</v>
      </c>
      <c r="J349" s="155" t="e">
        <f t="shared" si="13"/>
        <v>#VALUE!</v>
      </c>
      <c r="K349" s="155" t="e">
        <f t="shared" si="13"/>
        <v>#VALUE!</v>
      </c>
      <c r="L349" s="155" t="e">
        <f t="shared" si="13"/>
        <v>#VALUE!</v>
      </c>
      <c r="M349" s="155" t="e">
        <f t="shared" si="13"/>
        <v>#VALUE!</v>
      </c>
      <c r="N349" s="155" t="e">
        <f t="shared" si="13"/>
        <v>#VALUE!</v>
      </c>
      <c r="O349" s="22" t="e">
        <f t="shared" si="12"/>
        <v>#VALUE!</v>
      </c>
      <c r="P349" s="27" t="s">
        <v>967</v>
      </c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</row>
    <row r="350" spans="1:71" ht="16.5" customHeight="1" x14ac:dyDescent="0.25">
      <c r="A350" s="21"/>
      <c r="B350" s="182" t="s">
        <v>1072</v>
      </c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4"/>
      <c r="O350" s="22"/>
      <c r="P350" s="15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</row>
    <row r="351" spans="1:71" ht="16.5" customHeight="1" x14ac:dyDescent="0.25">
      <c r="A351" s="11"/>
      <c r="B351" s="24" t="str">
        <f t="shared" ref="B351:N354" si="14">IFERROR(VLOOKUP($B$350,$4:$126,MATCH($P351&amp;"/"&amp;B$324,$2:$2,0),FALSE),"")</f>
        <v/>
      </c>
      <c r="C351" s="24" t="str">
        <f t="shared" si="14"/>
        <v/>
      </c>
      <c r="D351" s="24" t="str">
        <f t="shared" si="14"/>
        <v/>
      </c>
      <c r="E351" s="24" t="str">
        <f t="shared" si="14"/>
        <v/>
      </c>
      <c r="F351" s="24" t="str">
        <f t="shared" si="14"/>
        <v/>
      </c>
      <c r="G351" s="24" t="str">
        <f t="shared" si="14"/>
        <v/>
      </c>
      <c r="H351" s="24" t="str">
        <f t="shared" si="14"/>
        <v/>
      </c>
      <c r="I351" s="24" t="str">
        <f t="shared" si="14"/>
        <v/>
      </c>
      <c r="J351" s="24" t="str">
        <f t="shared" si="14"/>
        <v/>
      </c>
      <c r="K351" s="24" t="str">
        <f t="shared" si="14"/>
        <v/>
      </c>
      <c r="L351" s="24" t="str">
        <f t="shared" si="14"/>
        <v/>
      </c>
      <c r="M351" s="24" t="str">
        <f t="shared" si="14"/>
        <v/>
      </c>
      <c r="N351" s="24" t="str">
        <f t="shared" si="14"/>
        <v/>
      </c>
      <c r="O351" s="22"/>
      <c r="P351" s="25" t="s">
        <v>963</v>
      </c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</row>
    <row r="352" spans="1:71" ht="16.5" customHeight="1" x14ac:dyDescent="0.25">
      <c r="A352" s="11"/>
      <c r="B352" s="24" t="str">
        <f t="shared" si="14"/>
        <v/>
      </c>
      <c r="C352" s="24" t="str">
        <f t="shared" si="14"/>
        <v/>
      </c>
      <c r="D352" s="24" t="str">
        <f t="shared" si="14"/>
        <v/>
      </c>
      <c r="E352" s="24" t="str">
        <f t="shared" si="14"/>
        <v/>
      </c>
      <c r="F352" s="24" t="str">
        <f t="shared" si="14"/>
        <v/>
      </c>
      <c r="G352" s="24" t="str">
        <f t="shared" si="14"/>
        <v/>
      </c>
      <c r="H352" s="24" t="str">
        <f t="shared" si="14"/>
        <v/>
      </c>
      <c r="I352" s="24" t="str">
        <f t="shared" si="14"/>
        <v/>
      </c>
      <c r="J352" s="24" t="str">
        <f t="shared" si="14"/>
        <v/>
      </c>
      <c r="K352" s="24" t="str">
        <f t="shared" si="14"/>
        <v/>
      </c>
      <c r="L352" s="24" t="str">
        <f t="shared" si="14"/>
        <v/>
      </c>
      <c r="M352" s="24" t="str">
        <f t="shared" si="14"/>
        <v/>
      </c>
      <c r="N352" s="24" t="str">
        <f t="shared" si="14"/>
        <v/>
      </c>
      <c r="O352" s="22"/>
      <c r="P352" s="25" t="s">
        <v>964</v>
      </c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</row>
    <row r="353" spans="1:71" ht="16.5" customHeight="1" x14ac:dyDescent="0.25">
      <c r="A353" s="11"/>
      <c r="B353" s="24" t="str">
        <f t="shared" si="14"/>
        <v/>
      </c>
      <c r="C353" s="24" t="str">
        <f t="shared" si="14"/>
        <v/>
      </c>
      <c r="D353" s="24" t="str">
        <f t="shared" si="14"/>
        <v/>
      </c>
      <c r="E353" s="24" t="str">
        <f t="shared" si="14"/>
        <v/>
      </c>
      <c r="F353" s="24" t="str">
        <f t="shared" si="14"/>
        <v/>
      </c>
      <c r="G353" s="24" t="str">
        <f t="shared" si="14"/>
        <v/>
      </c>
      <c r="H353" s="24" t="str">
        <f t="shared" si="14"/>
        <v/>
      </c>
      <c r="I353" s="24" t="str">
        <f t="shared" si="14"/>
        <v/>
      </c>
      <c r="J353" s="24" t="str">
        <f t="shared" si="14"/>
        <v/>
      </c>
      <c r="K353" s="24" t="str">
        <f t="shared" si="14"/>
        <v/>
      </c>
      <c r="L353" s="24" t="str">
        <f t="shared" si="14"/>
        <v/>
      </c>
      <c r="M353" s="24" t="str">
        <f t="shared" si="14"/>
        <v/>
      </c>
      <c r="N353" s="24" t="str">
        <f t="shared" si="14"/>
        <v/>
      </c>
      <c r="O353" s="22"/>
      <c r="P353" s="25" t="s">
        <v>965</v>
      </c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</row>
    <row r="354" spans="1:71" ht="16.5" customHeight="1" x14ac:dyDescent="0.25">
      <c r="A354" s="11"/>
      <c r="B354" s="24" t="str">
        <f t="shared" si="14"/>
        <v/>
      </c>
      <c r="C354" s="24" t="str">
        <f t="shared" si="14"/>
        <v/>
      </c>
      <c r="D354" s="24" t="str">
        <f t="shared" si="14"/>
        <v/>
      </c>
      <c r="E354" s="24" t="str">
        <f t="shared" si="14"/>
        <v/>
      </c>
      <c r="F354" s="24" t="str">
        <f t="shared" si="14"/>
        <v/>
      </c>
      <c r="G354" s="24" t="str">
        <f t="shared" si="14"/>
        <v/>
      </c>
      <c r="H354" s="24" t="str">
        <f t="shared" si="14"/>
        <v/>
      </c>
      <c r="I354" s="24" t="str">
        <f t="shared" si="14"/>
        <v/>
      </c>
      <c r="J354" s="24" t="str">
        <f t="shared" si="14"/>
        <v/>
      </c>
      <c r="K354" s="24" t="str">
        <f t="shared" si="14"/>
        <v/>
      </c>
      <c r="L354" s="24" t="str">
        <f t="shared" si="14"/>
        <v/>
      </c>
      <c r="M354" s="24" t="str">
        <f t="shared" si="14"/>
        <v/>
      </c>
      <c r="N354" s="24" t="str">
        <f>IFERROR(VLOOKUP($B$350,$4:$126,MATCH($P354&amp;"/"&amp;N$324,$2:$2,0),FALSE),IFERROR(VLOOKUP($B$350,$4:$126,MATCH($P353&amp;"/"&amp;N$324,$2:$2,0),FALSE),IFERROR(VLOOKUP($B$350,$4:$126,MATCH($P352&amp;"/"&amp;N$324,$2:$2,0),FALSE),IFERROR(VLOOKUP($B$350,$4:$126,MATCH($P351&amp;"/"&amp;N$324,$2:$2,0),FALSE),""))))</f>
        <v/>
      </c>
      <c r="O354" s="22" t="e">
        <f t="shared" ref="O354:O355" si="15">RATE(M$324-B$324,,-B354,M354)</f>
        <v>#VALUE!</v>
      </c>
      <c r="P354" s="25" t="s">
        <v>966</v>
      </c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</row>
    <row r="355" spans="1:71" ht="16.5" customHeight="1" x14ac:dyDescent="0.25">
      <c r="A355" s="11"/>
      <c r="B355" s="26" t="e">
        <f t="shared" ref="B355:N355" si="16">+B354/B$378</f>
        <v>#VALUE!</v>
      </c>
      <c r="C355" s="26" t="e">
        <f t="shared" si="16"/>
        <v>#VALUE!</v>
      </c>
      <c r="D355" s="26" t="e">
        <f t="shared" si="16"/>
        <v>#VALUE!</v>
      </c>
      <c r="E355" s="26" t="e">
        <f t="shared" si="16"/>
        <v>#VALUE!</v>
      </c>
      <c r="F355" s="26" t="e">
        <f t="shared" si="16"/>
        <v>#VALUE!</v>
      </c>
      <c r="G355" s="26" t="e">
        <f t="shared" si="16"/>
        <v>#VALUE!</v>
      </c>
      <c r="H355" s="26" t="e">
        <f t="shared" si="16"/>
        <v>#VALUE!</v>
      </c>
      <c r="I355" s="26" t="e">
        <f t="shared" si="16"/>
        <v>#VALUE!</v>
      </c>
      <c r="J355" s="26" t="e">
        <f t="shared" si="16"/>
        <v>#VALUE!</v>
      </c>
      <c r="K355" s="26" t="e">
        <f t="shared" si="16"/>
        <v>#VALUE!</v>
      </c>
      <c r="L355" s="26" t="e">
        <f t="shared" si="16"/>
        <v>#VALUE!</v>
      </c>
      <c r="M355" s="26" t="e">
        <f t="shared" si="16"/>
        <v>#VALUE!</v>
      </c>
      <c r="N355" s="26" t="e">
        <f t="shared" si="16"/>
        <v>#VALUE!</v>
      </c>
      <c r="O355" s="22" t="e">
        <f t="shared" si="15"/>
        <v>#VALUE!</v>
      </c>
      <c r="P355" s="27" t="s">
        <v>967</v>
      </c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</row>
    <row r="356" spans="1:71" ht="16.5" customHeight="1" x14ac:dyDescent="0.25">
      <c r="A356" s="11"/>
      <c r="B356" s="182" t="s">
        <v>801</v>
      </c>
      <c r="C356" s="183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4"/>
      <c r="O356" s="22"/>
      <c r="P356" s="15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</row>
    <row r="357" spans="1:71" ht="16.5" customHeight="1" x14ac:dyDescent="0.25">
      <c r="A357" s="11"/>
      <c r="B357" s="24" t="str">
        <f t="shared" ref="B357:N360" si="17">IFERROR(VLOOKUP($B$356,$4:$126,MATCH($P357&amp;"/"&amp;B$324,$2:$2,0),FALSE),"")</f>
        <v/>
      </c>
      <c r="C357" s="24" t="str">
        <f t="shared" si="17"/>
        <v/>
      </c>
      <c r="D357" s="24" t="str">
        <f t="shared" si="17"/>
        <v/>
      </c>
      <c r="E357" s="24" t="str">
        <f t="shared" si="17"/>
        <v/>
      </c>
      <c r="F357" s="24" t="str">
        <f t="shared" si="17"/>
        <v/>
      </c>
      <c r="G357" s="24" t="str">
        <f t="shared" si="17"/>
        <v/>
      </c>
      <c r="H357" s="24" t="str">
        <f t="shared" si="17"/>
        <v/>
      </c>
      <c r="I357" s="24" t="str">
        <f t="shared" si="17"/>
        <v/>
      </c>
      <c r="J357" s="24" t="str">
        <f t="shared" si="17"/>
        <v/>
      </c>
      <c r="K357" s="24" t="str">
        <f t="shared" si="17"/>
        <v/>
      </c>
      <c r="L357" s="24" t="str">
        <f t="shared" si="17"/>
        <v/>
      </c>
      <c r="M357" s="24" t="str">
        <f t="shared" si="17"/>
        <v/>
      </c>
      <c r="N357" s="24" t="str">
        <f t="shared" si="17"/>
        <v/>
      </c>
      <c r="O357" s="22"/>
      <c r="P357" s="25" t="s">
        <v>963</v>
      </c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</row>
    <row r="358" spans="1:71" ht="16.5" customHeight="1" x14ac:dyDescent="0.25">
      <c r="A358" s="11"/>
      <c r="B358" s="24" t="str">
        <f t="shared" si="17"/>
        <v/>
      </c>
      <c r="C358" s="24" t="str">
        <f t="shared" si="17"/>
        <v/>
      </c>
      <c r="D358" s="24" t="str">
        <f t="shared" si="17"/>
        <v/>
      </c>
      <c r="E358" s="24" t="str">
        <f t="shared" si="17"/>
        <v/>
      </c>
      <c r="F358" s="24" t="str">
        <f t="shared" si="17"/>
        <v/>
      </c>
      <c r="G358" s="24" t="str">
        <f t="shared" si="17"/>
        <v/>
      </c>
      <c r="H358" s="24" t="str">
        <f t="shared" si="17"/>
        <v/>
      </c>
      <c r="I358" s="24" t="str">
        <f t="shared" si="17"/>
        <v/>
      </c>
      <c r="J358" s="24" t="str">
        <f t="shared" si="17"/>
        <v/>
      </c>
      <c r="K358" s="24" t="str">
        <f t="shared" si="17"/>
        <v/>
      </c>
      <c r="L358" s="24" t="str">
        <f t="shared" si="17"/>
        <v/>
      </c>
      <c r="M358" s="24" t="str">
        <f t="shared" si="17"/>
        <v/>
      </c>
      <c r="N358" s="24" t="str">
        <f t="shared" si="17"/>
        <v/>
      </c>
      <c r="O358" s="22"/>
      <c r="P358" s="25" t="s">
        <v>964</v>
      </c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</row>
    <row r="359" spans="1:71" ht="16.5" customHeight="1" x14ac:dyDescent="0.25">
      <c r="A359" s="11"/>
      <c r="B359" s="24" t="str">
        <f t="shared" si="17"/>
        <v/>
      </c>
      <c r="C359" s="24" t="str">
        <f t="shared" si="17"/>
        <v/>
      </c>
      <c r="D359" s="24" t="str">
        <f t="shared" si="17"/>
        <v/>
      </c>
      <c r="E359" s="24" t="str">
        <f t="shared" si="17"/>
        <v/>
      </c>
      <c r="F359" s="24" t="str">
        <f t="shared" si="17"/>
        <v/>
      </c>
      <c r="G359" s="24" t="str">
        <f t="shared" si="17"/>
        <v/>
      </c>
      <c r="H359" s="24" t="str">
        <f t="shared" si="17"/>
        <v/>
      </c>
      <c r="I359" s="24" t="str">
        <f t="shared" si="17"/>
        <v/>
      </c>
      <c r="J359" s="24" t="str">
        <f t="shared" si="17"/>
        <v/>
      </c>
      <c r="K359" s="24" t="str">
        <f t="shared" si="17"/>
        <v/>
      </c>
      <c r="L359" s="24" t="str">
        <f t="shared" si="17"/>
        <v/>
      </c>
      <c r="M359" s="24" t="str">
        <f t="shared" si="17"/>
        <v/>
      </c>
      <c r="N359" s="24" t="str">
        <f t="shared" si="17"/>
        <v/>
      </c>
      <c r="O359" s="22"/>
      <c r="P359" s="25" t="s">
        <v>965</v>
      </c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</row>
    <row r="360" spans="1:71" ht="16.5" customHeight="1" x14ac:dyDescent="0.25">
      <c r="A360" s="11"/>
      <c r="B360" s="24" t="str">
        <f t="shared" si="17"/>
        <v/>
      </c>
      <c r="C360" s="24" t="str">
        <f t="shared" si="17"/>
        <v/>
      </c>
      <c r="D360" s="24" t="str">
        <f t="shared" si="17"/>
        <v/>
      </c>
      <c r="E360" s="24" t="str">
        <f t="shared" si="17"/>
        <v/>
      </c>
      <c r="F360" s="24" t="str">
        <f t="shared" si="17"/>
        <v/>
      </c>
      <c r="G360" s="24" t="str">
        <f t="shared" si="17"/>
        <v/>
      </c>
      <c r="H360" s="24" t="str">
        <f t="shared" si="17"/>
        <v/>
      </c>
      <c r="I360" s="24" t="str">
        <f t="shared" si="17"/>
        <v/>
      </c>
      <c r="J360" s="24" t="str">
        <f t="shared" si="17"/>
        <v/>
      </c>
      <c r="K360" s="24" t="str">
        <f t="shared" si="17"/>
        <v/>
      </c>
      <c r="L360" s="24" t="str">
        <f t="shared" si="17"/>
        <v/>
      </c>
      <c r="M360" s="24" t="str">
        <f t="shared" si="17"/>
        <v/>
      </c>
      <c r="N360" s="24" t="str">
        <f>IFERROR(VLOOKUP($B$356,$4:$126,MATCH($P360&amp;"/"&amp;N$324,$2:$2,0),FALSE),IFERROR(VLOOKUP($B$356,$4:$126,MATCH($P359&amp;"/"&amp;N$324,$2:$2,0),FALSE),IFERROR(VLOOKUP($B$356,$4:$126,MATCH($P358&amp;"/"&amp;N$324,$2:$2,0),FALSE),IFERROR(VLOOKUP($B$356,$4:$126,MATCH($P357&amp;"/"&amp;N$324,$2:$2,0),FALSE),""))))</f>
        <v/>
      </c>
      <c r="O360" s="22" t="e">
        <f t="shared" ref="O360:O361" si="18">RATE(M$324-B$324,,-B360,M360)</f>
        <v>#VALUE!</v>
      </c>
      <c r="P360" s="25" t="s">
        <v>966</v>
      </c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</row>
    <row r="361" spans="1:71" ht="16.5" customHeight="1" x14ac:dyDescent="0.25">
      <c r="A361" s="21"/>
      <c r="B361" s="26" t="e">
        <f t="shared" ref="B361:N361" si="19">+B360/B$378</f>
        <v>#VALUE!</v>
      </c>
      <c r="C361" s="26" t="e">
        <f t="shared" si="19"/>
        <v>#VALUE!</v>
      </c>
      <c r="D361" s="26" t="e">
        <f t="shared" si="19"/>
        <v>#VALUE!</v>
      </c>
      <c r="E361" s="26" t="e">
        <f t="shared" si="19"/>
        <v>#VALUE!</v>
      </c>
      <c r="F361" s="26" t="e">
        <f t="shared" si="19"/>
        <v>#VALUE!</v>
      </c>
      <c r="G361" s="26" t="e">
        <f t="shared" si="19"/>
        <v>#VALUE!</v>
      </c>
      <c r="H361" s="26" t="e">
        <f t="shared" si="19"/>
        <v>#VALUE!</v>
      </c>
      <c r="I361" s="26" t="e">
        <f t="shared" si="19"/>
        <v>#VALUE!</v>
      </c>
      <c r="J361" s="26" t="e">
        <f t="shared" si="19"/>
        <v>#VALUE!</v>
      </c>
      <c r="K361" s="26" t="e">
        <f t="shared" si="19"/>
        <v>#VALUE!</v>
      </c>
      <c r="L361" s="26" t="e">
        <f t="shared" si="19"/>
        <v>#VALUE!</v>
      </c>
      <c r="M361" s="26" t="e">
        <f t="shared" si="19"/>
        <v>#VALUE!</v>
      </c>
      <c r="N361" s="26" t="e">
        <f t="shared" si="19"/>
        <v>#VALUE!</v>
      </c>
      <c r="O361" s="22" t="e">
        <f t="shared" si="18"/>
        <v>#VALUE!</v>
      </c>
      <c r="P361" s="27" t="s">
        <v>967</v>
      </c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</row>
    <row r="362" spans="1:71" ht="16.5" customHeight="1" x14ac:dyDescent="0.25">
      <c r="A362" s="11"/>
      <c r="B362" s="185" t="s">
        <v>805</v>
      </c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7"/>
      <c r="O362" s="22"/>
      <c r="P362" s="15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</row>
    <row r="363" spans="1:71" ht="16.5" customHeight="1" x14ac:dyDescent="0.25">
      <c r="A363" s="11"/>
      <c r="B363" s="24" t="str">
        <f t="shared" ref="B363:N366" si="20">IFERROR(VLOOKUP($B$362,$4:$126,MATCH($P363&amp;"/"&amp;B$324,$2:$2,0),FALSE),"")</f>
        <v/>
      </c>
      <c r="C363" s="24" t="str">
        <f t="shared" si="20"/>
        <v/>
      </c>
      <c r="D363" s="24" t="str">
        <f t="shared" si="20"/>
        <v/>
      </c>
      <c r="E363" s="24" t="str">
        <f t="shared" si="20"/>
        <v/>
      </c>
      <c r="F363" s="24" t="str">
        <f t="shared" si="20"/>
        <v/>
      </c>
      <c r="G363" s="24" t="str">
        <f t="shared" si="20"/>
        <v/>
      </c>
      <c r="H363" s="24" t="str">
        <f t="shared" si="20"/>
        <v/>
      </c>
      <c r="I363" s="24" t="str">
        <f t="shared" si="20"/>
        <v/>
      </c>
      <c r="J363" s="24" t="str">
        <f t="shared" si="20"/>
        <v/>
      </c>
      <c r="K363" s="24" t="str">
        <f t="shared" si="20"/>
        <v/>
      </c>
      <c r="L363" s="24" t="str">
        <f t="shared" si="20"/>
        <v/>
      </c>
      <c r="M363" s="24" t="str">
        <f t="shared" si="20"/>
        <v/>
      </c>
      <c r="N363" s="24" t="str">
        <f t="shared" si="20"/>
        <v/>
      </c>
      <c r="O363" s="22"/>
      <c r="P363" s="25" t="s">
        <v>963</v>
      </c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</row>
    <row r="364" spans="1:71" ht="16.5" customHeight="1" x14ac:dyDescent="0.25">
      <c r="A364" s="11"/>
      <c r="B364" s="24" t="str">
        <f t="shared" si="20"/>
        <v/>
      </c>
      <c r="C364" s="24" t="str">
        <f t="shared" si="20"/>
        <v/>
      </c>
      <c r="D364" s="24" t="str">
        <f t="shared" si="20"/>
        <v/>
      </c>
      <c r="E364" s="24" t="str">
        <f t="shared" si="20"/>
        <v/>
      </c>
      <c r="F364" s="24" t="str">
        <f t="shared" si="20"/>
        <v/>
      </c>
      <c r="G364" s="24" t="str">
        <f t="shared" si="20"/>
        <v/>
      </c>
      <c r="H364" s="24" t="str">
        <f t="shared" si="20"/>
        <v/>
      </c>
      <c r="I364" s="24" t="str">
        <f t="shared" si="20"/>
        <v/>
      </c>
      <c r="J364" s="24" t="str">
        <f t="shared" si="20"/>
        <v/>
      </c>
      <c r="K364" s="24" t="str">
        <f t="shared" si="20"/>
        <v/>
      </c>
      <c r="L364" s="24" t="str">
        <f t="shared" si="20"/>
        <v/>
      </c>
      <c r="M364" s="24" t="str">
        <f t="shared" si="20"/>
        <v/>
      </c>
      <c r="N364" s="24" t="str">
        <f t="shared" si="20"/>
        <v/>
      </c>
      <c r="O364" s="22"/>
      <c r="P364" s="25" t="s">
        <v>964</v>
      </c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</row>
    <row r="365" spans="1:71" ht="16.5" customHeight="1" x14ac:dyDescent="0.25">
      <c r="A365" s="11"/>
      <c r="B365" s="24" t="str">
        <f t="shared" si="20"/>
        <v/>
      </c>
      <c r="C365" s="24" t="str">
        <f t="shared" si="20"/>
        <v/>
      </c>
      <c r="D365" s="24" t="str">
        <f t="shared" si="20"/>
        <v/>
      </c>
      <c r="E365" s="24" t="str">
        <f t="shared" si="20"/>
        <v/>
      </c>
      <c r="F365" s="24" t="str">
        <f t="shared" si="20"/>
        <v/>
      </c>
      <c r="G365" s="24" t="str">
        <f t="shared" si="20"/>
        <v/>
      </c>
      <c r="H365" s="24" t="str">
        <f t="shared" si="20"/>
        <v/>
      </c>
      <c r="I365" s="24" t="str">
        <f t="shared" si="20"/>
        <v/>
      </c>
      <c r="J365" s="24" t="str">
        <f t="shared" si="20"/>
        <v/>
      </c>
      <c r="K365" s="24" t="str">
        <f t="shared" si="20"/>
        <v/>
      </c>
      <c r="L365" s="24" t="str">
        <f t="shared" si="20"/>
        <v/>
      </c>
      <c r="M365" s="24" t="str">
        <f t="shared" si="20"/>
        <v/>
      </c>
      <c r="N365" s="24" t="str">
        <f t="shared" si="20"/>
        <v/>
      </c>
      <c r="O365" s="22"/>
      <c r="P365" s="25" t="s">
        <v>965</v>
      </c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</row>
    <row r="366" spans="1:71" ht="16.5" customHeight="1" x14ac:dyDescent="0.25">
      <c r="A366" s="11"/>
      <c r="B366" s="24" t="str">
        <f t="shared" si="20"/>
        <v/>
      </c>
      <c r="C366" s="24" t="str">
        <f t="shared" si="20"/>
        <v/>
      </c>
      <c r="D366" s="24" t="str">
        <f t="shared" si="20"/>
        <v/>
      </c>
      <c r="E366" s="24" t="str">
        <f t="shared" si="20"/>
        <v/>
      </c>
      <c r="F366" s="24" t="str">
        <f t="shared" si="20"/>
        <v/>
      </c>
      <c r="G366" s="24" t="str">
        <f t="shared" si="20"/>
        <v/>
      </c>
      <c r="H366" s="24" t="str">
        <f t="shared" si="20"/>
        <v/>
      </c>
      <c r="I366" s="24" t="str">
        <f t="shared" si="20"/>
        <v/>
      </c>
      <c r="J366" s="24" t="str">
        <f t="shared" si="20"/>
        <v/>
      </c>
      <c r="K366" s="24" t="str">
        <f t="shared" si="20"/>
        <v/>
      </c>
      <c r="L366" s="24" t="str">
        <f t="shared" si="20"/>
        <v/>
      </c>
      <c r="M366" s="24" t="str">
        <f t="shared" si="20"/>
        <v/>
      </c>
      <c r="N366" s="24" t="str">
        <f>IFERROR(VLOOKUP($B$362,$4:$126,MATCH($P366&amp;"/"&amp;N$324,$2:$2,0),FALSE),IFERROR(VLOOKUP($B$362,$4:$126,MATCH($P365&amp;"/"&amp;N$324,$2:$2,0),FALSE),IFERROR(VLOOKUP($B$362,$4:$126,MATCH($P364&amp;"/"&amp;N$324,$2:$2,0),FALSE),IFERROR(VLOOKUP($B$362,$4:$126,MATCH($P363&amp;"/"&amp;N$324,$2:$2,0),FALSE),""))))</f>
        <v/>
      </c>
      <c r="O366" s="22" t="e">
        <f t="shared" ref="O366:O367" si="21">RATE(M$324-B$324,,-B366,M366)</f>
        <v>#VALUE!</v>
      </c>
      <c r="P366" s="25" t="s">
        <v>966</v>
      </c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</row>
    <row r="367" spans="1:71" ht="16.5" customHeight="1" x14ac:dyDescent="0.25">
      <c r="A367" s="11"/>
      <c r="B367" s="26" t="e">
        <f t="shared" ref="B367:N367" si="22">+B366/B$378</f>
        <v>#VALUE!</v>
      </c>
      <c r="C367" s="26" t="e">
        <f t="shared" si="22"/>
        <v>#VALUE!</v>
      </c>
      <c r="D367" s="26" t="e">
        <f t="shared" si="22"/>
        <v>#VALUE!</v>
      </c>
      <c r="E367" s="26" t="e">
        <f t="shared" si="22"/>
        <v>#VALUE!</v>
      </c>
      <c r="F367" s="26" t="e">
        <f t="shared" si="22"/>
        <v>#VALUE!</v>
      </c>
      <c r="G367" s="26" t="e">
        <f t="shared" si="22"/>
        <v>#VALUE!</v>
      </c>
      <c r="H367" s="26" t="e">
        <f t="shared" si="22"/>
        <v>#VALUE!</v>
      </c>
      <c r="I367" s="26" t="e">
        <f t="shared" si="22"/>
        <v>#VALUE!</v>
      </c>
      <c r="J367" s="26" t="e">
        <f t="shared" si="22"/>
        <v>#VALUE!</v>
      </c>
      <c r="K367" s="26" t="e">
        <f t="shared" si="22"/>
        <v>#VALUE!</v>
      </c>
      <c r="L367" s="26" t="e">
        <f t="shared" si="22"/>
        <v>#VALUE!</v>
      </c>
      <c r="M367" s="26" t="e">
        <f t="shared" si="22"/>
        <v>#VALUE!</v>
      </c>
      <c r="N367" s="26" t="e">
        <f t="shared" si="22"/>
        <v>#VALUE!</v>
      </c>
      <c r="O367" s="22" t="e">
        <f t="shared" si="21"/>
        <v>#VALUE!</v>
      </c>
      <c r="P367" s="27" t="s">
        <v>967</v>
      </c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</row>
    <row r="368" spans="1:71" ht="16.5" customHeight="1" x14ac:dyDescent="0.25">
      <c r="A368" s="21"/>
      <c r="B368" s="206" t="s">
        <v>1091</v>
      </c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200"/>
      <c r="N368" s="201"/>
      <c r="O368" s="22"/>
      <c r="P368" s="15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</row>
    <row r="369" spans="1:71" ht="16.5" customHeight="1" x14ac:dyDescent="0.25">
      <c r="A369" s="11"/>
      <c r="B369" s="24" t="str">
        <f t="shared" ref="B369:N372" si="23">IFERROR(VLOOKUP($B$368,$4:$126,MATCH($P369&amp;"/"&amp;B$324,$2:$2,0),FALSE),"")</f>
        <v/>
      </c>
      <c r="C369" s="24" t="str">
        <f t="shared" si="23"/>
        <v/>
      </c>
      <c r="D369" s="24" t="str">
        <f t="shared" si="23"/>
        <v/>
      </c>
      <c r="E369" s="24" t="str">
        <f t="shared" si="23"/>
        <v/>
      </c>
      <c r="F369" s="24" t="str">
        <f t="shared" si="23"/>
        <v/>
      </c>
      <c r="G369" s="24" t="str">
        <f t="shared" si="23"/>
        <v/>
      </c>
      <c r="H369" s="24" t="str">
        <f t="shared" si="23"/>
        <v/>
      </c>
      <c r="I369" s="24" t="str">
        <f t="shared" si="23"/>
        <v/>
      </c>
      <c r="J369" s="24" t="str">
        <f t="shared" si="23"/>
        <v/>
      </c>
      <c r="K369" s="24" t="str">
        <f t="shared" si="23"/>
        <v/>
      </c>
      <c r="L369" s="24" t="str">
        <f t="shared" si="23"/>
        <v/>
      </c>
      <c r="M369" s="24" t="str">
        <f t="shared" si="23"/>
        <v/>
      </c>
      <c r="N369" s="24" t="str">
        <f t="shared" si="23"/>
        <v/>
      </c>
      <c r="O369" s="22"/>
      <c r="P369" s="25" t="s">
        <v>963</v>
      </c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</row>
    <row r="370" spans="1:71" ht="16.5" customHeight="1" x14ac:dyDescent="0.25">
      <c r="A370" s="11"/>
      <c r="B370" s="24" t="str">
        <f t="shared" si="23"/>
        <v/>
      </c>
      <c r="C370" s="24" t="str">
        <f t="shared" si="23"/>
        <v/>
      </c>
      <c r="D370" s="24" t="str">
        <f t="shared" si="23"/>
        <v/>
      </c>
      <c r="E370" s="24" t="str">
        <f t="shared" si="23"/>
        <v/>
      </c>
      <c r="F370" s="24" t="str">
        <f t="shared" si="23"/>
        <v/>
      </c>
      <c r="G370" s="24" t="str">
        <f t="shared" si="23"/>
        <v/>
      </c>
      <c r="H370" s="24" t="str">
        <f>IFERROR(VLOOKUP($B$368,$4:$126,MATCH($P371&amp;"/"&amp;H$324,$2:$2,0),FALSE),"")</f>
        <v/>
      </c>
      <c r="I370" s="24" t="str">
        <f t="shared" si="23"/>
        <v/>
      </c>
      <c r="J370" s="24" t="str">
        <f t="shared" si="23"/>
        <v/>
      </c>
      <c r="K370" s="24" t="str">
        <f t="shared" si="23"/>
        <v/>
      </c>
      <c r="L370" s="24" t="str">
        <f t="shared" si="23"/>
        <v/>
      </c>
      <c r="M370" s="24" t="str">
        <f t="shared" si="23"/>
        <v/>
      </c>
      <c r="N370" s="24" t="str">
        <f t="shared" si="23"/>
        <v/>
      </c>
      <c r="O370" s="22"/>
      <c r="P370" s="25" t="s">
        <v>964</v>
      </c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</row>
    <row r="371" spans="1:71" ht="16.5" customHeight="1" x14ac:dyDescent="0.25">
      <c r="A371" s="11"/>
      <c r="B371" s="24" t="str">
        <f t="shared" si="23"/>
        <v/>
      </c>
      <c r="C371" s="24" t="str">
        <f t="shared" si="23"/>
        <v/>
      </c>
      <c r="D371" s="24" t="str">
        <f t="shared" si="23"/>
        <v/>
      </c>
      <c r="E371" s="24" t="str">
        <f t="shared" si="23"/>
        <v/>
      </c>
      <c r="F371" s="24" t="str">
        <f t="shared" si="23"/>
        <v/>
      </c>
      <c r="G371" s="24" t="str">
        <f t="shared" si="23"/>
        <v/>
      </c>
      <c r="I371" s="24" t="str">
        <f t="shared" si="23"/>
        <v/>
      </c>
      <c r="J371" s="24" t="str">
        <f t="shared" si="23"/>
        <v/>
      </c>
      <c r="K371" s="24" t="str">
        <f t="shared" si="23"/>
        <v/>
      </c>
      <c r="L371" s="24" t="str">
        <f t="shared" si="23"/>
        <v/>
      </c>
      <c r="M371" s="24" t="str">
        <f t="shared" si="23"/>
        <v/>
      </c>
      <c r="N371" s="24" t="str">
        <f t="shared" si="23"/>
        <v/>
      </c>
      <c r="O371" s="22"/>
      <c r="P371" s="25" t="s">
        <v>965</v>
      </c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</row>
    <row r="372" spans="1:71" ht="16.5" customHeight="1" x14ac:dyDescent="0.25">
      <c r="A372" s="11"/>
      <c r="B372" s="24" t="str">
        <f t="shared" si="23"/>
        <v/>
      </c>
      <c r="C372" s="24" t="str">
        <f t="shared" si="23"/>
        <v/>
      </c>
      <c r="D372" s="24" t="str">
        <f t="shared" si="23"/>
        <v/>
      </c>
      <c r="E372" s="24" t="str">
        <f t="shared" si="23"/>
        <v/>
      </c>
      <c r="F372" s="24" t="str">
        <f t="shared" si="23"/>
        <v/>
      </c>
      <c r="G372" s="24" t="str">
        <f t="shared" si="23"/>
        <v/>
      </c>
      <c r="H372" s="24" t="str">
        <f t="shared" si="23"/>
        <v/>
      </c>
      <c r="I372" s="24" t="str">
        <f t="shared" si="23"/>
        <v/>
      </c>
      <c r="J372" s="24" t="str">
        <f t="shared" si="23"/>
        <v/>
      </c>
      <c r="K372" s="24" t="str">
        <f t="shared" si="23"/>
        <v/>
      </c>
      <c r="L372" s="24" t="str">
        <f t="shared" si="23"/>
        <v/>
      </c>
      <c r="M372" s="24" t="str">
        <f t="shared" si="23"/>
        <v/>
      </c>
      <c r="N372" s="24" t="str">
        <f>IFERROR(VLOOKUP($B$368,$4:$126,MATCH($P372&amp;"/"&amp;N$324,$2:$2,0),FALSE),IFERROR(VLOOKUP($B$368,$4:$126,MATCH($P371&amp;"/"&amp;N$324,$2:$2,0),FALSE),IFERROR(VLOOKUP($B$368,$4:$126,MATCH($P370&amp;"/"&amp;N$324,$2:$2,0),FALSE),IFERROR(VLOOKUP($B$368,$4:$126,MATCH($P369&amp;"/"&amp;N$324,$2:$2,0),FALSE),""))))</f>
        <v/>
      </c>
      <c r="O372" s="22" t="e">
        <f t="shared" ref="O372:O373" si="24">RATE(M$324-B$324,,-B372,M372)</f>
        <v>#VALUE!</v>
      </c>
      <c r="P372" s="25" t="s">
        <v>966</v>
      </c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</row>
    <row r="373" spans="1:71" ht="16.5" customHeight="1" x14ac:dyDescent="0.25">
      <c r="A373" s="30"/>
      <c r="B373" s="26" t="e">
        <f t="shared" ref="B373:N373" si="25">+B372/B$378</f>
        <v>#VALUE!</v>
      </c>
      <c r="C373" s="26" t="e">
        <f t="shared" si="25"/>
        <v>#VALUE!</v>
      </c>
      <c r="D373" s="26" t="e">
        <f t="shared" si="25"/>
        <v>#VALUE!</v>
      </c>
      <c r="E373" s="26" t="e">
        <f t="shared" si="25"/>
        <v>#VALUE!</v>
      </c>
      <c r="F373" s="26" t="e">
        <f t="shared" si="25"/>
        <v>#VALUE!</v>
      </c>
      <c r="G373" s="26" t="e">
        <f t="shared" si="25"/>
        <v>#VALUE!</v>
      </c>
      <c r="H373" s="26" t="e">
        <f t="shared" si="25"/>
        <v>#VALUE!</v>
      </c>
      <c r="I373" s="26" t="e">
        <f t="shared" si="25"/>
        <v>#VALUE!</v>
      </c>
      <c r="J373" s="26" t="e">
        <f t="shared" si="25"/>
        <v>#VALUE!</v>
      </c>
      <c r="K373" s="26" t="e">
        <f t="shared" si="25"/>
        <v>#VALUE!</v>
      </c>
      <c r="L373" s="26" t="e">
        <f t="shared" si="25"/>
        <v>#VALUE!</v>
      </c>
      <c r="M373" s="26" t="e">
        <f t="shared" si="25"/>
        <v>#VALUE!</v>
      </c>
      <c r="N373" s="26" t="e">
        <f t="shared" si="25"/>
        <v>#VALUE!</v>
      </c>
      <c r="O373" s="22" t="e">
        <f t="shared" si="24"/>
        <v>#VALUE!</v>
      </c>
      <c r="P373" s="27" t="s">
        <v>967</v>
      </c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</row>
    <row r="374" spans="1:71" ht="16.5" customHeight="1" x14ac:dyDescent="0.25">
      <c r="A374" s="11"/>
      <c r="B374" s="207" t="s">
        <v>815</v>
      </c>
      <c r="C374" s="200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1"/>
      <c r="O374" s="22"/>
      <c r="P374" s="15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</row>
    <row r="375" spans="1:71" ht="16.5" customHeight="1" x14ac:dyDescent="0.25">
      <c r="A375" s="11"/>
      <c r="B375" s="24" t="str">
        <f t="shared" ref="B375:N378" si="26">IFERROR(VLOOKUP($B$374,$4:$126,MATCH($P375&amp;"/"&amp;B$324,$2:$2,0),FALSE),"")</f>
        <v/>
      </c>
      <c r="C375" s="24" t="str">
        <f t="shared" si="26"/>
        <v/>
      </c>
      <c r="D375" s="24" t="str">
        <f t="shared" si="26"/>
        <v/>
      </c>
      <c r="E375" s="24" t="str">
        <f t="shared" si="26"/>
        <v/>
      </c>
      <c r="F375" s="24" t="str">
        <f t="shared" si="26"/>
        <v/>
      </c>
      <c r="G375" s="24" t="str">
        <f t="shared" si="26"/>
        <v/>
      </c>
      <c r="H375" s="24" t="str">
        <f t="shared" si="26"/>
        <v/>
      </c>
      <c r="I375" s="24" t="str">
        <f t="shared" si="26"/>
        <v/>
      </c>
      <c r="J375" s="24" t="str">
        <f t="shared" si="26"/>
        <v/>
      </c>
      <c r="K375" s="24" t="str">
        <f t="shared" si="26"/>
        <v/>
      </c>
      <c r="L375" s="24" t="str">
        <f t="shared" si="26"/>
        <v/>
      </c>
      <c r="M375" s="24" t="str">
        <f t="shared" si="26"/>
        <v/>
      </c>
      <c r="N375" s="24" t="str">
        <f t="shared" si="26"/>
        <v/>
      </c>
      <c r="O375" s="22"/>
      <c r="P375" s="25" t="s">
        <v>963</v>
      </c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</row>
    <row r="376" spans="1:71" ht="16.5" customHeight="1" x14ac:dyDescent="0.25">
      <c r="A376" s="11"/>
      <c r="B376" s="24" t="str">
        <f t="shared" si="26"/>
        <v/>
      </c>
      <c r="C376" s="24" t="str">
        <f t="shared" si="26"/>
        <v/>
      </c>
      <c r="D376" s="24" t="str">
        <f t="shared" si="26"/>
        <v/>
      </c>
      <c r="E376" s="24" t="str">
        <f t="shared" si="26"/>
        <v/>
      </c>
      <c r="F376" s="24" t="str">
        <f t="shared" si="26"/>
        <v/>
      </c>
      <c r="G376" s="24" t="str">
        <f t="shared" si="26"/>
        <v/>
      </c>
      <c r="H376" s="24" t="str">
        <f t="shared" si="26"/>
        <v/>
      </c>
      <c r="I376" s="24" t="str">
        <f t="shared" si="26"/>
        <v/>
      </c>
      <c r="J376" s="24" t="str">
        <f t="shared" si="26"/>
        <v/>
      </c>
      <c r="K376" s="24" t="str">
        <f t="shared" si="26"/>
        <v/>
      </c>
      <c r="L376" s="24" t="str">
        <f t="shared" si="26"/>
        <v/>
      </c>
      <c r="M376" s="24" t="str">
        <f t="shared" si="26"/>
        <v/>
      </c>
      <c r="N376" s="24" t="str">
        <f t="shared" si="26"/>
        <v/>
      </c>
      <c r="O376" s="22"/>
      <c r="P376" s="25" t="s">
        <v>964</v>
      </c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</row>
    <row r="377" spans="1:71" ht="16.5" customHeight="1" x14ac:dyDescent="0.25">
      <c r="A377" s="11"/>
      <c r="B377" s="24" t="str">
        <f t="shared" si="26"/>
        <v/>
      </c>
      <c r="C377" s="24" t="str">
        <f t="shared" si="26"/>
        <v/>
      </c>
      <c r="D377" s="24" t="str">
        <f t="shared" si="26"/>
        <v/>
      </c>
      <c r="E377" s="24" t="str">
        <f t="shared" si="26"/>
        <v/>
      </c>
      <c r="F377" s="24" t="str">
        <f t="shared" si="26"/>
        <v/>
      </c>
      <c r="G377" s="24" t="str">
        <f t="shared" si="26"/>
        <v/>
      </c>
      <c r="H377" s="24" t="str">
        <f t="shared" si="26"/>
        <v/>
      </c>
      <c r="I377" s="24" t="str">
        <f t="shared" si="26"/>
        <v/>
      </c>
      <c r="J377" s="24" t="str">
        <f t="shared" si="26"/>
        <v/>
      </c>
      <c r="K377" s="24" t="str">
        <f t="shared" si="26"/>
        <v/>
      </c>
      <c r="L377" s="24" t="str">
        <f t="shared" si="26"/>
        <v/>
      </c>
      <c r="M377" s="24" t="str">
        <f t="shared" si="26"/>
        <v/>
      </c>
      <c r="N377" s="24" t="str">
        <f t="shared" si="26"/>
        <v/>
      </c>
      <c r="O377" s="22"/>
      <c r="P377" s="25" t="s">
        <v>965</v>
      </c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</row>
    <row r="378" spans="1:71" ht="16.5" customHeight="1" x14ac:dyDescent="0.25">
      <c r="A378" s="11"/>
      <c r="B378" s="24" t="str">
        <f t="shared" si="26"/>
        <v/>
      </c>
      <c r="C378" s="24" t="str">
        <f t="shared" si="26"/>
        <v/>
      </c>
      <c r="D378" s="24" t="str">
        <f t="shared" si="26"/>
        <v/>
      </c>
      <c r="E378" s="24" t="str">
        <f t="shared" si="26"/>
        <v/>
      </c>
      <c r="F378" s="24" t="str">
        <f t="shared" si="26"/>
        <v/>
      </c>
      <c r="G378" s="24" t="str">
        <f t="shared" si="26"/>
        <v/>
      </c>
      <c r="H378" s="24" t="str">
        <f t="shared" si="26"/>
        <v/>
      </c>
      <c r="I378" s="24" t="str">
        <f t="shared" si="26"/>
        <v/>
      </c>
      <c r="J378" s="24" t="str">
        <f t="shared" si="26"/>
        <v/>
      </c>
      <c r="K378" s="24" t="str">
        <f t="shared" si="26"/>
        <v/>
      </c>
      <c r="L378" s="24" t="str">
        <f t="shared" si="26"/>
        <v/>
      </c>
      <c r="M378" s="24" t="str">
        <f t="shared" si="26"/>
        <v/>
      </c>
      <c r="N378" s="24" t="str">
        <f>IFERROR(VLOOKUP($B$374,$4:$126,MATCH($P378&amp;"/"&amp;N$324,$2:$2,0),FALSE),IFERROR(VLOOKUP($B$374,$4:$126,MATCH($P377&amp;"/"&amp;N$324,$2:$2,0),FALSE),IFERROR(VLOOKUP($B$374,$4:$126,MATCH($P376&amp;"/"&amp;N$324,$2:$2,0),FALSE),IFERROR(VLOOKUP($B$374,$4:$126,MATCH($P375&amp;"/"&amp;N$324,$2:$2,0),FALSE),""))))</f>
        <v/>
      </c>
      <c r="O378" s="22" t="e">
        <f>RATE(M$324-B$324,,-B378,M378)</f>
        <v>#VALUE!</v>
      </c>
      <c r="P378" s="25" t="s">
        <v>966</v>
      </c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</row>
    <row r="379" spans="1:71" ht="16.5" customHeight="1" x14ac:dyDescent="0.25">
      <c r="A379" s="11"/>
      <c r="B379" s="194" t="s">
        <v>816</v>
      </c>
      <c r="C379" s="18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4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</row>
    <row r="380" spans="1:71" ht="16.5" customHeight="1" x14ac:dyDescent="0.25">
      <c r="A380" s="11"/>
      <c r="B380" s="195" t="s">
        <v>1093</v>
      </c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4"/>
      <c r="O380" s="22"/>
      <c r="P380" s="15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</row>
    <row r="381" spans="1:71" ht="16.5" customHeight="1" x14ac:dyDescent="0.25">
      <c r="A381" s="11"/>
      <c r="B381" s="24" t="str">
        <f t="shared" ref="B381:N384" si="27">IFERROR(VLOOKUP($B$380,$4:$126,MATCH($P381&amp;"/"&amp;B$324,$2:$2,0),FALSE),"")</f>
        <v/>
      </c>
      <c r="C381" s="24" t="str">
        <f t="shared" si="27"/>
        <v/>
      </c>
      <c r="D381" s="24" t="str">
        <f t="shared" si="27"/>
        <v/>
      </c>
      <c r="E381" s="24" t="str">
        <f t="shared" si="27"/>
        <v/>
      </c>
      <c r="F381" s="24" t="str">
        <f t="shared" si="27"/>
        <v/>
      </c>
      <c r="G381" s="24" t="str">
        <f t="shared" si="27"/>
        <v/>
      </c>
      <c r="H381" s="24" t="str">
        <f t="shared" si="27"/>
        <v/>
      </c>
      <c r="I381" s="24" t="str">
        <f t="shared" si="27"/>
        <v/>
      </c>
      <c r="J381" s="24" t="str">
        <f t="shared" si="27"/>
        <v/>
      </c>
      <c r="K381" s="24" t="str">
        <f t="shared" si="27"/>
        <v/>
      </c>
      <c r="L381" s="24" t="str">
        <f t="shared" si="27"/>
        <v/>
      </c>
      <c r="M381" s="24" t="str">
        <f t="shared" si="27"/>
        <v/>
      </c>
      <c r="N381" s="24" t="str">
        <f t="shared" si="27"/>
        <v/>
      </c>
      <c r="O381" s="22"/>
      <c r="P381" s="25" t="s">
        <v>963</v>
      </c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</row>
    <row r="382" spans="1:71" ht="16.5" customHeight="1" x14ac:dyDescent="0.25">
      <c r="A382" s="11"/>
      <c r="B382" s="24" t="str">
        <f t="shared" si="27"/>
        <v/>
      </c>
      <c r="C382" s="24" t="str">
        <f t="shared" si="27"/>
        <v/>
      </c>
      <c r="D382" s="24" t="str">
        <f t="shared" si="27"/>
        <v/>
      </c>
      <c r="E382" s="24" t="str">
        <f t="shared" si="27"/>
        <v/>
      </c>
      <c r="F382" s="24" t="str">
        <f t="shared" si="27"/>
        <v/>
      </c>
      <c r="G382" s="24" t="str">
        <f t="shared" si="27"/>
        <v/>
      </c>
      <c r="H382" s="24" t="str">
        <f t="shared" si="27"/>
        <v/>
      </c>
      <c r="I382" s="24" t="str">
        <f t="shared" si="27"/>
        <v/>
      </c>
      <c r="J382" s="24" t="str">
        <f t="shared" si="27"/>
        <v/>
      </c>
      <c r="K382" s="24" t="str">
        <f t="shared" si="27"/>
        <v/>
      </c>
      <c r="L382" s="24" t="str">
        <f t="shared" si="27"/>
        <v/>
      </c>
      <c r="M382" s="24" t="str">
        <f t="shared" si="27"/>
        <v/>
      </c>
      <c r="N382" s="24" t="str">
        <f t="shared" si="27"/>
        <v/>
      </c>
      <c r="O382" s="22"/>
      <c r="P382" s="25" t="s">
        <v>964</v>
      </c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</row>
    <row r="383" spans="1:71" ht="16.5" customHeight="1" x14ac:dyDescent="0.25">
      <c r="A383" s="11"/>
      <c r="B383" s="24" t="str">
        <f t="shared" si="27"/>
        <v/>
      </c>
      <c r="C383" s="24" t="str">
        <f t="shared" si="27"/>
        <v/>
      </c>
      <c r="D383" s="24" t="str">
        <f t="shared" si="27"/>
        <v/>
      </c>
      <c r="E383" s="24" t="str">
        <f t="shared" si="27"/>
        <v/>
      </c>
      <c r="F383" s="24" t="str">
        <f t="shared" si="27"/>
        <v/>
      </c>
      <c r="G383" s="24" t="str">
        <f t="shared" si="27"/>
        <v/>
      </c>
      <c r="H383" s="24" t="str">
        <f t="shared" si="27"/>
        <v/>
      </c>
      <c r="I383" s="24" t="str">
        <f t="shared" si="27"/>
        <v/>
      </c>
      <c r="J383" s="24" t="str">
        <f t="shared" si="27"/>
        <v/>
      </c>
      <c r="K383" s="24" t="str">
        <f t="shared" si="27"/>
        <v/>
      </c>
      <c r="L383" s="24" t="str">
        <f t="shared" si="27"/>
        <v/>
      </c>
      <c r="M383" s="24" t="str">
        <f t="shared" si="27"/>
        <v/>
      </c>
      <c r="N383" s="24" t="str">
        <f t="shared" si="27"/>
        <v/>
      </c>
      <c r="O383" s="22"/>
      <c r="P383" s="25" t="s">
        <v>965</v>
      </c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</row>
    <row r="384" spans="1:71" ht="16.5" customHeight="1" x14ac:dyDescent="0.25">
      <c r="A384" s="11"/>
      <c r="B384" s="24" t="str">
        <f t="shared" si="27"/>
        <v/>
      </c>
      <c r="C384" s="24" t="str">
        <f t="shared" si="27"/>
        <v/>
      </c>
      <c r="D384" s="24" t="str">
        <f t="shared" si="27"/>
        <v/>
      </c>
      <c r="E384" s="24" t="str">
        <f t="shared" si="27"/>
        <v/>
      </c>
      <c r="F384" s="24" t="str">
        <f t="shared" si="27"/>
        <v/>
      </c>
      <c r="G384" s="24" t="str">
        <f t="shared" si="27"/>
        <v/>
      </c>
      <c r="H384" s="24" t="str">
        <f t="shared" si="27"/>
        <v/>
      </c>
      <c r="I384" s="24" t="str">
        <f t="shared" si="27"/>
        <v/>
      </c>
      <c r="J384" s="24" t="str">
        <f t="shared" si="27"/>
        <v/>
      </c>
      <c r="K384" s="24" t="str">
        <f t="shared" si="27"/>
        <v/>
      </c>
      <c r="L384" s="24" t="str">
        <f t="shared" si="27"/>
        <v/>
      </c>
      <c r="M384" s="24" t="str">
        <f t="shared" si="27"/>
        <v/>
      </c>
      <c r="N384" s="24" t="str">
        <f>IFERROR(VLOOKUP($B$380,$4:$126,MATCH($P384&amp;"/"&amp;N$324,$2:$2,0),FALSE),IFERROR(VLOOKUP($B$380,$4:$126,MATCH($P383&amp;"/"&amp;N$324,$2:$2,0),FALSE),IFERROR(VLOOKUP($B$380,$4:$126,MATCH($P382&amp;"/"&amp;N$324,$2:$2,0),FALSE),IFERROR(VLOOKUP($B$380,$4:$126,MATCH($P381&amp;"/"&amp;N$324,$2:$2,0),FALSE),""))))</f>
        <v/>
      </c>
      <c r="O384" s="22" t="e">
        <f t="shared" ref="O384:O385" si="28">RATE(M$324-B$324,,-B384,M384)</f>
        <v>#VALUE!</v>
      </c>
      <c r="P384" s="25" t="s">
        <v>966</v>
      </c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</row>
    <row r="385" spans="1:71" ht="16.5" customHeight="1" x14ac:dyDescent="0.25">
      <c r="A385" s="21"/>
      <c r="B385" s="26" t="e">
        <f t="shared" ref="B385:N385" si="29">+B384/B$378</f>
        <v>#VALUE!</v>
      </c>
      <c r="C385" s="26" t="e">
        <f t="shared" si="29"/>
        <v>#VALUE!</v>
      </c>
      <c r="D385" s="26" t="e">
        <f t="shared" si="29"/>
        <v>#VALUE!</v>
      </c>
      <c r="E385" s="26" t="e">
        <f t="shared" si="29"/>
        <v>#VALUE!</v>
      </c>
      <c r="F385" s="26" t="e">
        <f t="shared" si="29"/>
        <v>#VALUE!</v>
      </c>
      <c r="G385" s="26" t="e">
        <f t="shared" si="29"/>
        <v>#VALUE!</v>
      </c>
      <c r="H385" s="26" t="e">
        <f t="shared" si="29"/>
        <v>#VALUE!</v>
      </c>
      <c r="I385" s="26" t="e">
        <f t="shared" si="29"/>
        <v>#VALUE!</v>
      </c>
      <c r="J385" s="26" t="e">
        <f t="shared" si="29"/>
        <v>#VALUE!</v>
      </c>
      <c r="K385" s="26" t="e">
        <f t="shared" si="29"/>
        <v>#VALUE!</v>
      </c>
      <c r="L385" s="26" t="e">
        <f t="shared" si="29"/>
        <v>#VALUE!</v>
      </c>
      <c r="M385" s="26" t="e">
        <f t="shared" si="29"/>
        <v>#VALUE!</v>
      </c>
      <c r="N385" s="26" t="e">
        <f t="shared" si="29"/>
        <v>#VALUE!</v>
      </c>
      <c r="O385" s="22" t="e">
        <f t="shared" si="28"/>
        <v>#VALUE!</v>
      </c>
      <c r="P385" s="27" t="s">
        <v>967</v>
      </c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</row>
    <row r="386" spans="1:71" ht="16.5" customHeight="1" x14ac:dyDescent="0.25">
      <c r="A386" s="21"/>
      <c r="B386" s="195" t="s">
        <v>1110</v>
      </c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4"/>
      <c r="O386" s="22"/>
      <c r="P386" s="15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</row>
    <row r="387" spans="1:71" ht="16.5" customHeight="1" x14ac:dyDescent="0.25">
      <c r="A387" s="11"/>
      <c r="B387" s="24" t="str">
        <f t="shared" ref="B387:N390" si="30">IFERROR(VLOOKUP($B$386,$4:$126,MATCH($P387&amp;"/"&amp;B$324,$2:$2,0),FALSE),"")</f>
        <v/>
      </c>
      <c r="C387" s="24" t="str">
        <f t="shared" si="30"/>
        <v/>
      </c>
      <c r="D387" s="24" t="str">
        <f t="shared" si="30"/>
        <v/>
      </c>
      <c r="E387" s="24" t="str">
        <f t="shared" si="30"/>
        <v/>
      </c>
      <c r="F387" s="24" t="str">
        <f t="shared" si="30"/>
        <v/>
      </c>
      <c r="G387" s="24" t="str">
        <f t="shared" si="30"/>
        <v/>
      </c>
      <c r="H387" s="24" t="str">
        <f t="shared" si="30"/>
        <v/>
      </c>
      <c r="I387" s="24" t="str">
        <f t="shared" si="30"/>
        <v/>
      </c>
      <c r="J387" s="24" t="str">
        <f t="shared" si="30"/>
        <v/>
      </c>
      <c r="K387" s="24" t="str">
        <f t="shared" si="30"/>
        <v/>
      </c>
      <c r="L387" s="24" t="str">
        <f t="shared" si="30"/>
        <v/>
      </c>
      <c r="M387" s="24" t="str">
        <f t="shared" si="30"/>
        <v/>
      </c>
      <c r="N387" s="24" t="str">
        <f t="shared" si="30"/>
        <v/>
      </c>
      <c r="O387" s="22"/>
      <c r="P387" s="25" t="s">
        <v>963</v>
      </c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</row>
    <row r="388" spans="1:71" ht="16.5" customHeight="1" x14ac:dyDescent="0.25">
      <c r="A388" s="11"/>
      <c r="B388" s="24" t="str">
        <f t="shared" si="30"/>
        <v/>
      </c>
      <c r="C388" s="24" t="str">
        <f t="shared" si="30"/>
        <v/>
      </c>
      <c r="D388" s="24" t="str">
        <f t="shared" si="30"/>
        <v/>
      </c>
      <c r="E388" s="24" t="str">
        <f t="shared" si="30"/>
        <v/>
      </c>
      <c r="F388" s="24" t="str">
        <f t="shared" si="30"/>
        <v/>
      </c>
      <c r="G388" s="24" t="str">
        <f t="shared" si="30"/>
        <v/>
      </c>
      <c r="H388" s="24" t="str">
        <f t="shared" si="30"/>
        <v/>
      </c>
      <c r="I388" s="24" t="str">
        <f t="shared" si="30"/>
        <v/>
      </c>
      <c r="J388" s="24" t="str">
        <f t="shared" si="30"/>
        <v/>
      </c>
      <c r="K388" s="24" t="str">
        <f t="shared" si="30"/>
        <v/>
      </c>
      <c r="L388" s="24" t="str">
        <f t="shared" si="30"/>
        <v/>
      </c>
      <c r="M388" s="24" t="str">
        <f t="shared" si="30"/>
        <v/>
      </c>
      <c r="N388" s="24" t="str">
        <f t="shared" si="30"/>
        <v/>
      </c>
      <c r="O388" s="22"/>
      <c r="P388" s="25" t="s">
        <v>964</v>
      </c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</row>
    <row r="389" spans="1:71" ht="16.5" customHeight="1" x14ac:dyDescent="0.25">
      <c r="A389" s="11"/>
      <c r="B389" s="24" t="str">
        <f t="shared" si="30"/>
        <v/>
      </c>
      <c r="C389" s="24" t="str">
        <f t="shared" si="30"/>
        <v/>
      </c>
      <c r="D389" s="24" t="str">
        <f t="shared" si="30"/>
        <v/>
      </c>
      <c r="E389" s="24" t="str">
        <f t="shared" si="30"/>
        <v/>
      </c>
      <c r="F389" s="24" t="str">
        <f t="shared" si="30"/>
        <v/>
      </c>
      <c r="G389" s="24" t="str">
        <f t="shared" si="30"/>
        <v/>
      </c>
      <c r="H389" s="24" t="str">
        <f t="shared" si="30"/>
        <v/>
      </c>
      <c r="I389" s="24" t="str">
        <f t="shared" si="30"/>
        <v/>
      </c>
      <c r="J389" s="24" t="str">
        <f t="shared" si="30"/>
        <v/>
      </c>
      <c r="K389" s="24" t="str">
        <f t="shared" si="30"/>
        <v/>
      </c>
      <c r="L389" s="24" t="str">
        <f t="shared" si="30"/>
        <v/>
      </c>
      <c r="M389" s="24" t="str">
        <f t="shared" si="30"/>
        <v/>
      </c>
      <c r="N389" s="24" t="str">
        <f t="shared" si="30"/>
        <v/>
      </c>
      <c r="O389" s="22"/>
      <c r="P389" s="25" t="s">
        <v>965</v>
      </c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</row>
    <row r="390" spans="1:71" ht="16.5" customHeight="1" x14ac:dyDescent="0.25">
      <c r="A390" s="11"/>
      <c r="B390" s="24" t="str">
        <f t="shared" si="30"/>
        <v/>
      </c>
      <c r="C390" s="24" t="str">
        <f t="shared" si="30"/>
        <v/>
      </c>
      <c r="D390" s="24" t="str">
        <f t="shared" si="30"/>
        <v/>
      </c>
      <c r="E390" s="24" t="str">
        <f t="shared" si="30"/>
        <v/>
      </c>
      <c r="F390" s="24" t="str">
        <f t="shared" si="30"/>
        <v/>
      </c>
      <c r="G390" s="24" t="str">
        <f t="shared" si="30"/>
        <v/>
      </c>
      <c r="H390" s="24" t="str">
        <f t="shared" si="30"/>
        <v/>
      </c>
      <c r="I390" s="24" t="str">
        <f t="shared" si="30"/>
        <v/>
      </c>
      <c r="J390" s="24" t="str">
        <f t="shared" si="30"/>
        <v/>
      </c>
      <c r="K390" s="24" t="str">
        <f t="shared" si="30"/>
        <v/>
      </c>
      <c r="L390" s="24" t="str">
        <f t="shared" si="30"/>
        <v/>
      </c>
      <c r="M390" s="24" t="str">
        <f t="shared" si="30"/>
        <v/>
      </c>
      <c r="N390" s="24" t="str">
        <f>IFERROR(VLOOKUP($B$386,$4:$126,MATCH($P390&amp;"/"&amp;N$324,$2:$2,0),FALSE),IFERROR(VLOOKUP($B$386,$4:$126,MATCH($P389&amp;"/"&amp;N$324,$2:$2,0),FALSE),IFERROR(VLOOKUP($B$386,$4:$126,MATCH($P388&amp;"/"&amp;N$324,$2:$2,0),FALSE),IFERROR(VLOOKUP($B$386,$4:$126,MATCH($P387&amp;"/"&amp;N$324,$2:$2,0),FALSE),""))))</f>
        <v/>
      </c>
      <c r="O390" s="22" t="e">
        <f t="shared" ref="O390:O391" si="31">RATE(M$324-B$324,,-B390,M390)</f>
        <v>#VALUE!</v>
      </c>
      <c r="P390" s="25" t="s">
        <v>966</v>
      </c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</row>
    <row r="391" spans="1:71" ht="16.5" customHeight="1" x14ac:dyDescent="0.25">
      <c r="A391" s="11"/>
      <c r="B391" s="26" t="e">
        <f t="shared" ref="B391:N391" si="32">+B390/B$378</f>
        <v>#VALUE!</v>
      </c>
      <c r="C391" s="26" t="e">
        <f t="shared" si="32"/>
        <v>#VALUE!</v>
      </c>
      <c r="D391" s="26" t="e">
        <f t="shared" si="32"/>
        <v>#VALUE!</v>
      </c>
      <c r="E391" s="26" t="e">
        <f t="shared" si="32"/>
        <v>#VALUE!</v>
      </c>
      <c r="F391" s="26" t="e">
        <f t="shared" si="32"/>
        <v>#VALUE!</v>
      </c>
      <c r="G391" s="26" t="e">
        <f t="shared" si="32"/>
        <v>#VALUE!</v>
      </c>
      <c r="H391" s="26" t="e">
        <f t="shared" si="32"/>
        <v>#VALUE!</v>
      </c>
      <c r="I391" s="26" t="e">
        <f t="shared" si="32"/>
        <v>#VALUE!</v>
      </c>
      <c r="J391" s="26" t="e">
        <f t="shared" si="32"/>
        <v>#VALUE!</v>
      </c>
      <c r="K391" s="26" t="e">
        <f t="shared" si="32"/>
        <v>#VALUE!</v>
      </c>
      <c r="L391" s="26" t="e">
        <f t="shared" si="32"/>
        <v>#VALUE!</v>
      </c>
      <c r="M391" s="26" t="e">
        <f t="shared" si="32"/>
        <v>#VALUE!</v>
      </c>
      <c r="N391" s="26" t="e">
        <f t="shared" si="32"/>
        <v>#VALUE!</v>
      </c>
      <c r="O391" s="22" t="e">
        <f t="shared" si="31"/>
        <v>#VALUE!</v>
      </c>
      <c r="P391" s="27" t="s">
        <v>967</v>
      </c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</row>
    <row r="392" spans="1:71" ht="16.5" customHeight="1" x14ac:dyDescent="0.25">
      <c r="A392" s="11"/>
      <c r="B392" s="195" t="s">
        <v>1130</v>
      </c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4"/>
      <c r="O392" s="22"/>
      <c r="P392" s="15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</row>
    <row r="393" spans="1:71" ht="16.5" customHeight="1" x14ac:dyDescent="0.25">
      <c r="A393" s="11"/>
      <c r="B393" s="24">
        <f t="shared" ref="B393:N396" si="33">IFERROR(VLOOKUP($B$392,$4:$126,MATCH($P393&amp;"/"&amp;B$324,$2:$2,0),FALSE),"")</f>
        <v>8469973</v>
      </c>
      <c r="C393" s="24">
        <f t="shared" si="33"/>
        <v>11631127</v>
      </c>
      <c r="D393" s="24">
        <f t="shared" si="33"/>
        <v>3968829</v>
      </c>
      <c r="E393" s="24">
        <f t="shared" si="33"/>
        <v>19627497</v>
      </c>
      <c r="F393" s="24">
        <f t="shared" si="33"/>
        <v>9828795</v>
      </c>
      <c r="G393" s="24">
        <f t="shared" si="33"/>
        <v>15071990</v>
      </c>
      <c r="H393" s="24">
        <f t="shared" si="33"/>
        <v>11487154</v>
      </c>
      <c r="I393" s="24">
        <f t="shared" si="33"/>
        <v>12745339</v>
      </c>
      <c r="J393" s="24">
        <f t="shared" si="33"/>
        <v>11082264</v>
      </c>
      <c r="K393" s="24">
        <f t="shared" si="33"/>
        <v>20816475</v>
      </c>
      <c r="L393" s="24">
        <f t="shared" si="33"/>
        <v>20224141</v>
      </c>
      <c r="M393" s="24">
        <f t="shared" si="33"/>
        <v>21232965</v>
      </c>
      <c r="N393" s="24">
        <f t="shared" si="33"/>
        <v>105767512</v>
      </c>
      <c r="O393" s="22"/>
      <c r="P393" s="25" t="s">
        <v>963</v>
      </c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</row>
    <row r="394" spans="1:71" ht="16.5" customHeight="1" x14ac:dyDescent="0.25">
      <c r="A394" s="11"/>
      <c r="B394" s="24">
        <f t="shared" si="33"/>
        <v>13122837</v>
      </c>
      <c r="C394" s="24">
        <f t="shared" si="33"/>
        <v>11840954</v>
      </c>
      <c r="D394" s="24">
        <f t="shared" si="33"/>
        <v>3953510</v>
      </c>
      <c r="E394" s="24">
        <f t="shared" si="33"/>
        <v>20277229</v>
      </c>
      <c r="F394" s="24">
        <f t="shared" si="33"/>
        <v>13649170</v>
      </c>
      <c r="G394" s="24">
        <f t="shared" si="33"/>
        <v>18408855</v>
      </c>
      <c r="H394" s="24">
        <f t="shared" si="33"/>
        <v>11634227</v>
      </c>
      <c r="I394" s="24">
        <f t="shared" si="33"/>
        <v>13043403</v>
      </c>
      <c r="J394" s="24">
        <f t="shared" si="33"/>
        <v>10951420</v>
      </c>
      <c r="K394" s="24">
        <f t="shared" si="33"/>
        <v>20556129</v>
      </c>
      <c r="L394" s="24">
        <f t="shared" si="33"/>
        <v>27770239</v>
      </c>
      <c r="M394" s="24">
        <f t="shared" si="33"/>
        <v>21484516</v>
      </c>
      <c r="N394" s="24">
        <f t="shared" si="33"/>
        <v>104741828</v>
      </c>
      <c r="O394" s="22"/>
      <c r="P394" s="25" t="s">
        <v>964</v>
      </c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</row>
    <row r="395" spans="1:71" ht="16.5" customHeight="1" x14ac:dyDescent="0.25">
      <c r="A395" s="11"/>
      <c r="B395" s="24">
        <f t="shared" si="33"/>
        <v>15766242</v>
      </c>
      <c r="C395" s="24">
        <f t="shared" si="33"/>
        <v>4064058</v>
      </c>
      <c r="D395" s="24">
        <f t="shared" si="33"/>
        <v>3916821</v>
      </c>
      <c r="E395" s="24">
        <f t="shared" si="33"/>
        <v>22191421</v>
      </c>
      <c r="F395" s="24">
        <f t="shared" si="33"/>
        <v>12588362</v>
      </c>
      <c r="G395" s="24">
        <f t="shared" si="33"/>
        <v>7329679</v>
      </c>
      <c r="H395" s="24">
        <f t="shared" si="33"/>
        <v>11533920</v>
      </c>
      <c r="I395" s="24">
        <f t="shared" si="33"/>
        <v>10500862</v>
      </c>
      <c r="J395" s="24">
        <f t="shared" si="33"/>
        <v>10304459</v>
      </c>
      <c r="K395" s="24">
        <f t="shared" si="33"/>
        <v>23579411</v>
      </c>
      <c r="L395" s="24">
        <f t="shared" si="33"/>
        <v>29118642</v>
      </c>
      <c r="M395" s="24">
        <f t="shared" si="33"/>
        <v>41848197</v>
      </c>
      <c r="N395" s="24">
        <f t="shared" si="33"/>
        <v>0</v>
      </c>
      <c r="O395" s="22"/>
      <c r="P395" s="25" t="s">
        <v>965</v>
      </c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</row>
    <row r="396" spans="1:71" ht="16.5" customHeight="1" x14ac:dyDescent="0.25">
      <c r="A396" s="11"/>
      <c r="B396" s="24">
        <f t="shared" si="33"/>
        <v>15692295</v>
      </c>
      <c r="C396" s="24">
        <f t="shared" si="33"/>
        <v>3981137.53</v>
      </c>
      <c r="D396" s="24">
        <f t="shared" si="33"/>
        <v>15766903.220000001</v>
      </c>
      <c r="E396" s="24">
        <f t="shared" si="33"/>
        <v>10507193.859999999</v>
      </c>
      <c r="F396" s="24">
        <f t="shared" si="33"/>
        <v>12957329.619999999</v>
      </c>
      <c r="G396" s="24">
        <f t="shared" si="33"/>
        <v>13545251.09</v>
      </c>
      <c r="H396" s="24">
        <f t="shared" si="33"/>
        <v>12120383.93</v>
      </c>
      <c r="I396" s="24">
        <f t="shared" si="33"/>
        <v>11134670.060000001</v>
      </c>
      <c r="J396" s="24">
        <f t="shared" si="33"/>
        <v>18673087.260000002</v>
      </c>
      <c r="K396" s="24">
        <f t="shared" si="33"/>
        <v>23116795.530000001</v>
      </c>
      <c r="L396" s="24">
        <f t="shared" si="33"/>
        <v>21359425.170000002</v>
      </c>
      <c r="M396" s="24">
        <f t="shared" si="33"/>
        <v>55540038.460000001</v>
      </c>
      <c r="N396" s="24">
        <f>IFERROR(VLOOKUP($B$392,$4:$126,MATCH($P396&amp;"/"&amp;N$324,$2:$2,0),FALSE),IFERROR(VLOOKUP($B$392,$4:$126,MATCH($P395&amp;"/"&amp;N$324,$2:$2,0),FALSE),IFERROR(VLOOKUP($B$392,$4:$126,MATCH($P394&amp;"/"&amp;N$324,$2:$2,0),FALSE),IFERROR(VLOOKUP($B$392,$4:$126,MATCH($P393&amp;"/"&amp;N$324,$2:$2,0),FALSE),""))))</f>
        <v>0</v>
      </c>
      <c r="O396" s="22">
        <f t="shared" ref="O396:O397" si="34">RATE(M$324-B$324,,-B396,M396)</f>
        <v>0.12176475847030169</v>
      </c>
      <c r="P396" s="25" t="s">
        <v>966</v>
      </c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</row>
    <row r="397" spans="1:71" ht="16.5" customHeight="1" x14ac:dyDescent="0.25">
      <c r="A397" s="11"/>
      <c r="B397" s="26" t="e">
        <f t="shared" ref="B397:N397" si="35">+B396/B$378</f>
        <v>#VALUE!</v>
      </c>
      <c r="C397" s="26" t="e">
        <f t="shared" si="35"/>
        <v>#VALUE!</v>
      </c>
      <c r="D397" s="26" t="e">
        <f t="shared" si="35"/>
        <v>#VALUE!</v>
      </c>
      <c r="E397" s="26" t="e">
        <f t="shared" si="35"/>
        <v>#VALUE!</v>
      </c>
      <c r="F397" s="26" t="e">
        <f t="shared" si="35"/>
        <v>#VALUE!</v>
      </c>
      <c r="G397" s="26" t="e">
        <f t="shared" si="35"/>
        <v>#VALUE!</v>
      </c>
      <c r="H397" s="26" t="e">
        <f t="shared" si="35"/>
        <v>#VALUE!</v>
      </c>
      <c r="I397" s="26" t="e">
        <f t="shared" si="35"/>
        <v>#VALUE!</v>
      </c>
      <c r="J397" s="26" t="e">
        <f t="shared" si="35"/>
        <v>#VALUE!</v>
      </c>
      <c r="K397" s="26" t="e">
        <f t="shared" si="35"/>
        <v>#VALUE!</v>
      </c>
      <c r="L397" s="26" t="e">
        <f t="shared" si="35"/>
        <v>#VALUE!</v>
      </c>
      <c r="M397" s="26" t="e">
        <f t="shared" si="35"/>
        <v>#VALUE!</v>
      </c>
      <c r="N397" s="26" t="e">
        <f t="shared" si="35"/>
        <v>#VALUE!</v>
      </c>
      <c r="O397" s="22" t="e">
        <f t="shared" si="34"/>
        <v>#VALUE!</v>
      </c>
      <c r="P397" s="27" t="s">
        <v>967</v>
      </c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</row>
    <row r="398" spans="1:71" ht="16.5" customHeight="1" x14ac:dyDescent="0.25">
      <c r="A398" s="11"/>
      <c r="B398" s="195" t="s">
        <v>1131</v>
      </c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4"/>
      <c r="O398" s="22"/>
      <c r="P398" s="15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</row>
    <row r="399" spans="1:71" ht="16.5" customHeight="1" x14ac:dyDescent="0.25">
      <c r="A399" s="11"/>
      <c r="B399" s="24">
        <f t="shared" ref="B399:N402" si="36">IFERROR(VLOOKUP($B$398,$4:$126,MATCH($P399&amp;"/"&amp;B$324,$2:$2,0),FALSE),"")</f>
        <v>22225219</v>
      </c>
      <c r="C399" s="24">
        <f t="shared" si="36"/>
        <v>0</v>
      </c>
      <c r="D399" s="24">
        <f t="shared" si="36"/>
        <v>49936</v>
      </c>
      <c r="E399" s="24">
        <f t="shared" si="36"/>
        <v>0</v>
      </c>
      <c r="F399" s="24">
        <f t="shared" si="36"/>
        <v>0</v>
      </c>
      <c r="G399" s="24">
        <f t="shared" si="36"/>
        <v>0</v>
      </c>
      <c r="H399" s="24">
        <f t="shared" si="36"/>
        <v>0</v>
      </c>
      <c r="I399" s="24">
        <f t="shared" si="36"/>
        <v>0</v>
      </c>
      <c r="J399" s="24">
        <f t="shared" si="36"/>
        <v>0</v>
      </c>
      <c r="K399" s="24">
        <f t="shared" si="36"/>
        <v>0</v>
      </c>
      <c r="L399" s="24">
        <f t="shared" si="36"/>
        <v>0</v>
      </c>
      <c r="M399" s="24">
        <f t="shared" si="36"/>
        <v>0</v>
      </c>
      <c r="N399" s="24">
        <f t="shared" si="36"/>
        <v>0</v>
      </c>
      <c r="O399" s="22"/>
      <c r="P399" s="25" t="s">
        <v>963</v>
      </c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</row>
    <row r="400" spans="1:71" ht="16.5" customHeight="1" x14ac:dyDescent="0.25">
      <c r="A400" s="11"/>
      <c r="B400" s="24">
        <f t="shared" si="36"/>
        <v>0</v>
      </c>
      <c r="C400" s="24">
        <f t="shared" si="36"/>
        <v>0</v>
      </c>
      <c r="D400" s="24">
        <f t="shared" si="36"/>
        <v>47965</v>
      </c>
      <c r="E400" s="24">
        <f t="shared" si="36"/>
        <v>0</v>
      </c>
      <c r="F400" s="24">
        <f t="shared" si="36"/>
        <v>0</v>
      </c>
      <c r="G400" s="24">
        <f t="shared" si="36"/>
        <v>0</v>
      </c>
      <c r="H400" s="24">
        <f t="shared" si="36"/>
        <v>0</v>
      </c>
      <c r="I400" s="24">
        <f t="shared" si="36"/>
        <v>0</v>
      </c>
      <c r="J400" s="24">
        <f t="shared" si="36"/>
        <v>0</v>
      </c>
      <c r="K400" s="24">
        <f t="shared" si="36"/>
        <v>0</v>
      </c>
      <c r="L400" s="24">
        <f t="shared" si="36"/>
        <v>0</v>
      </c>
      <c r="M400" s="24">
        <f t="shared" si="36"/>
        <v>0</v>
      </c>
      <c r="N400" s="24">
        <f t="shared" si="36"/>
        <v>51911439</v>
      </c>
      <c r="O400" s="22"/>
      <c r="P400" s="25" t="s">
        <v>964</v>
      </c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</row>
    <row r="401" spans="1:71" ht="16.5" customHeight="1" x14ac:dyDescent="0.25">
      <c r="A401" s="11"/>
      <c r="B401" s="24">
        <f t="shared" si="36"/>
        <v>0</v>
      </c>
      <c r="C401" s="24">
        <f t="shared" si="36"/>
        <v>39013</v>
      </c>
      <c r="D401" s="24">
        <f t="shared" si="36"/>
        <v>56710</v>
      </c>
      <c r="E401" s="24">
        <f t="shared" si="36"/>
        <v>0</v>
      </c>
      <c r="F401" s="24">
        <f t="shared" si="36"/>
        <v>0</v>
      </c>
      <c r="G401" s="24">
        <f t="shared" si="36"/>
        <v>0</v>
      </c>
      <c r="H401" s="24">
        <f t="shared" si="36"/>
        <v>0</v>
      </c>
      <c r="I401" s="24">
        <f t="shared" si="36"/>
        <v>0</v>
      </c>
      <c r="J401" s="24">
        <f t="shared" si="36"/>
        <v>0</v>
      </c>
      <c r="K401" s="24">
        <f t="shared" si="36"/>
        <v>0</v>
      </c>
      <c r="L401" s="24">
        <f t="shared" si="36"/>
        <v>0</v>
      </c>
      <c r="M401" s="24">
        <f t="shared" si="36"/>
        <v>0</v>
      </c>
      <c r="N401" s="24">
        <f t="shared" si="36"/>
        <v>0</v>
      </c>
      <c r="O401" s="22"/>
      <c r="P401" s="25" t="s">
        <v>965</v>
      </c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</row>
    <row r="402" spans="1:71" ht="16.5" customHeight="1" x14ac:dyDescent="0.25">
      <c r="A402" s="11"/>
      <c r="B402" s="24">
        <f t="shared" si="36"/>
        <v>0</v>
      </c>
      <c r="C402" s="24">
        <f t="shared" si="36"/>
        <v>50886.02</v>
      </c>
      <c r="D402" s="24">
        <f t="shared" si="36"/>
        <v>66590.06</v>
      </c>
      <c r="E402" s="24">
        <f t="shared" si="36"/>
        <v>0</v>
      </c>
      <c r="F402" s="24">
        <f t="shared" si="36"/>
        <v>0</v>
      </c>
      <c r="G402" s="24">
        <f t="shared" si="36"/>
        <v>0</v>
      </c>
      <c r="H402" s="24">
        <f t="shared" si="36"/>
        <v>0</v>
      </c>
      <c r="I402" s="24">
        <f t="shared" si="36"/>
        <v>0</v>
      </c>
      <c r="J402" s="24">
        <f t="shared" si="36"/>
        <v>0</v>
      </c>
      <c r="K402" s="24">
        <f t="shared" si="36"/>
        <v>0</v>
      </c>
      <c r="L402" s="24">
        <f t="shared" si="36"/>
        <v>0</v>
      </c>
      <c r="M402" s="24">
        <f t="shared" si="36"/>
        <v>0</v>
      </c>
      <c r="N402" s="24">
        <f>IFERROR(VLOOKUP($B$398,$4:$126,MATCH($P402&amp;"/"&amp;N$324,$2:$2,0),FALSE),IFERROR(VLOOKUP($B$398,$4:$126,MATCH($P401&amp;"/"&amp;N$324,$2:$2,0),FALSE),IFERROR(VLOOKUP($B$398,$4:$126,MATCH($P400&amp;"/"&amp;N$324,$2:$2,0),FALSE),IFERROR(VLOOKUP($B$398,$4:$126,MATCH($P399&amp;"/"&amp;N$324,$2:$2,0),FALSE),""))))</f>
        <v>0</v>
      </c>
      <c r="O402" s="22" t="e">
        <f t="shared" ref="O402:O403" si="37">RATE(M$324-B$324,,-B402,M402)</f>
        <v>#NUM!</v>
      </c>
      <c r="P402" s="25" t="s">
        <v>966</v>
      </c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</row>
    <row r="403" spans="1:71" ht="16.5" customHeight="1" x14ac:dyDescent="0.25">
      <c r="A403" s="11"/>
      <c r="B403" s="26" t="e">
        <f t="shared" ref="B403:N403" si="38">+B402/B$378</f>
        <v>#VALUE!</v>
      </c>
      <c r="C403" s="26" t="e">
        <f t="shared" si="38"/>
        <v>#VALUE!</v>
      </c>
      <c r="D403" s="26" t="e">
        <f t="shared" si="38"/>
        <v>#VALUE!</v>
      </c>
      <c r="E403" s="26" t="e">
        <f t="shared" si="38"/>
        <v>#VALUE!</v>
      </c>
      <c r="F403" s="26" t="e">
        <f t="shared" si="38"/>
        <v>#VALUE!</v>
      </c>
      <c r="G403" s="26" t="e">
        <f t="shared" si="38"/>
        <v>#VALUE!</v>
      </c>
      <c r="H403" s="26" t="e">
        <f t="shared" si="38"/>
        <v>#VALUE!</v>
      </c>
      <c r="I403" s="26" t="e">
        <f t="shared" si="38"/>
        <v>#VALUE!</v>
      </c>
      <c r="J403" s="26" t="e">
        <f t="shared" si="38"/>
        <v>#VALUE!</v>
      </c>
      <c r="K403" s="26" t="e">
        <f t="shared" si="38"/>
        <v>#VALUE!</v>
      </c>
      <c r="L403" s="26" t="e">
        <f t="shared" si="38"/>
        <v>#VALUE!</v>
      </c>
      <c r="M403" s="26" t="e">
        <f t="shared" si="38"/>
        <v>#VALUE!</v>
      </c>
      <c r="N403" s="26" t="e">
        <f t="shared" si="38"/>
        <v>#VALUE!</v>
      </c>
      <c r="O403" s="22" t="e">
        <f t="shared" si="37"/>
        <v>#VALUE!</v>
      </c>
      <c r="P403" s="27" t="s">
        <v>967</v>
      </c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</row>
    <row r="404" spans="1:71" ht="16.5" customHeight="1" x14ac:dyDescent="0.25">
      <c r="A404" s="11"/>
      <c r="B404" s="195" t="s">
        <v>1132</v>
      </c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4"/>
      <c r="O404" s="22"/>
      <c r="P404" s="15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</row>
    <row r="405" spans="1:71" ht="16.5" customHeight="1" x14ac:dyDescent="0.25">
      <c r="A405" s="11"/>
      <c r="B405" s="24">
        <f t="shared" ref="B405:N408" si="39">IFERROR(VLOOKUP($B$404,$4:$126,MATCH($P405&amp;"/"&amp;B$324,$2:$2,0),FALSE),"")</f>
        <v>30695192</v>
      </c>
      <c r="C405" s="24">
        <f t="shared" si="39"/>
        <v>11631127</v>
      </c>
      <c r="D405" s="24">
        <f t="shared" si="39"/>
        <v>4018765</v>
      </c>
      <c r="E405" s="24">
        <f t="shared" si="39"/>
        <v>19627497</v>
      </c>
      <c r="F405" s="24">
        <f t="shared" si="39"/>
        <v>9828795</v>
      </c>
      <c r="G405" s="24">
        <f t="shared" si="39"/>
        <v>15071990</v>
      </c>
      <c r="H405" s="24">
        <f t="shared" si="39"/>
        <v>11487154</v>
      </c>
      <c r="I405" s="24">
        <f t="shared" si="39"/>
        <v>12745339</v>
      </c>
      <c r="J405" s="24">
        <f t="shared" si="39"/>
        <v>11082264</v>
      </c>
      <c r="K405" s="24">
        <f t="shared" si="39"/>
        <v>20816475</v>
      </c>
      <c r="L405" s="24">
        <f t="shared" si="39"/>
        <v>20224141</v>
      </c>
      <c r="M405" s="24">
        <f t="shared" si="39"/>
        <v>21232965</v>
      </c>
      <c r="N405" s="24">
        <f t="shared" si="39"/>
        <v>105767512</v>
      </c>
      <c r="O405" s="22"/>
      <c r="P405" s="25" t="s">
        <v>963</v>
      </c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</row>
    <row r="406" spans="1:71" ht="16.5" customHeight="1" x14ac:dyDescent="0.25">
      <c r="A406" s="11"/>
      <c r="B406" s="24">
        <f t="shared" si="39"/>
        <v>13122837</v>
      </c>
      <c r="C406" s="24">
        <f t="shared" si="39"/>
        <v>11840954</v>
      </c>
      <c r="D406" s="24">
        <f t="shared" si="39"/>
        <v>4001475</v>
      </c>
      <c r="E406" s="24">
        <f t="shared" si="39"/>
        <v>20277229</v>
      </c>
      <c r="F406" s="24">
        <f t="shared" si="39"/>
        <v>13649170</v>
      </c>
      <c r="G406" s="24">
        <f t="shared" si="39"/>
        <v>18408855</v>
      </c>
      <c r="H406" s="24">
        <f t="shared" si="39"/>
        <v>11634227</v>
      </c>
      <c r="I406" s="24">
        <f t="shared" si="39"/>
        <v>13043403</v>
      </c>
      <c r="J406" s="24">
        <f t="shared" si="39"/>
        <v>10951420</v>
      </c>
      <c r="K406" s="24">
        <f t="shared" si="39"/>
        <v>20556129</v>
      </c>
      <c r="L406" s="24">
        <f t="shared" si="39"/>
        <v>27770239</v>
      </c>
      <c r="M406" s="24">
        <f t="shared" si="39"/>
        <v>21484516</v>
      </c>
      <c r="N406" s="24">
        <f t="shared" si="39"/>
        <v>156653267</v>
      </c>
      <c r="O406" s="22"/>
      <c r="P406" s="25" t="s">
        <v>964</v>
      </c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</row>
    <row r="407" spans="1:71" ht="16.5" customHeight="1" x14ac:dyDescent="0.25">
      <c r="A407" s="11"/>
      <c r="B407" s="24">
        <f t="shared" si="39"/>
        <v>15766242</v>
      </c>
      <c r="C407" s="24">
        <f t="shared" si="39"/>
        <v>4103071</v>
      </c>
      <c r="D407" s="24">
        <f t="shared" si="39"/>
        <v>3973531</v>
      </c>
      <c r="E407" s="24">
        <f t="shared" si="39"/>
        <v>22191421</v>
      </c>
      <c r="F407" s="24">
        <f t="shared" si="39"/>
        <v>12588362</v>
      </c>
      <c r="G407" s="24">
        <f t="shared" si="39"/>
        <v>7329679</v>
      </c>
      <c r="H407" s="24">
        <f t="shared" si="39"/>
        <v>11533920</v>
      </c>
      <c r="I407" s="24">
        <f t="shared" si="39"/>
        <v>10500862</v>
      </c>
      <c r="J407" s="24">
        <f t="shared" si="39"/>
        <v>10304459</v>
      </c>
      <c r="K407" s="24">
        <f t="shared" si="39"/>
        <v>23579411</v>
      </c>
      <c r="L407" s="24">
        <f t="shared" si="39"/>
        <v>29118642</v>
      </c>
      <c r="M407" s="24">
        <f t="shared" si="39"/>
        <v>41848197</v>
      </c>
      <c r="N407" s="24">
        <f t="shared" si="39"/>
        <v>0</v>
      </c>
      <c r="O407" s="22"/>
      <c r="P407" s="25" t="s">
        <v>965</v>
      </c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</row>
    <row r="408" spans="1:71" ht="16.5" customHeight="1" x14ac:dyDescent="0.25">
      <c r="A408" s="11"/>
      <c r="B408" s="24">
        <f t="shared" si="39"/>
        <v>15692295</v>
      </c>
      <c r="C408" s="24">
        <f t="shared" si="39"/>
        <v>4032023.55</v>
      </c>
      <c r="D408" s="24">
        <f t="shared" si="39"/>
        <v>15833493.280000001</v>
      </c>
      <c r="E408" s="24">
        <f t="shared" si="39"/>
        <v>10507193.859999999</v>
      </c>
      <c r="F408" s="24">
        <f t="shared" si="39"/>
        <v>12957329.619999999</v>
      </c>
      <c r="G408" s="24">
        <f t="shared" si="39"/>
        <v>13545251.09</v>
      </c>
      <c r="H408" s="24">
        <f t="shared" si="39"/>
        <v>12120383.93</v>
      </c>
      <c r="I408" s="24">
        <f t="shared" si="39"/>
        <v>11134670.060000001</v>
      </c>
      <c r="J408" s="24">
        <f t="shared" si="39"/>
        <v>18673087.260000002</v>
      </c>
      <c r="K408" s="24">
        <f t="shared" si="39"/>
        <v>23116795.530000001</v>
      </c>
      <c r="L408" s="24">
        <f t="shared" si="39"/>
        <v>21359425.170000002</v>
      </c>
      <c r="M408" s="24">
        <f t="shared" si="39"/>
        <v>55540038.460000001</v>
      </c>
      <c r="N408" s="24">
        <f>IFERROR(VLOOKUP($B$404,$4:$126,MATCH($P408&amp;"/"&amp;N$324,$2:$2,0),FALSE),IFERROR(VLOOKUP($B$404,$4:$126,MATCH($P407&amp;"/"&amp;N$324,$2:$2,0),FALSE),IFERROR(VLOOKUP($B$404,$4:$126,MATCH($P406&amp;"/"&amp;N$324,$2:$2,0),FALSE),IFERROR(VLOOKUP($B$404,$4:$126,MATCH($P405&amp;"/"&amp;N$324,$2:$2,0),FALSE),""))))</f>
        <v>0</v>
      </c>
      <c r="O408" s="22">
        <f t="shared" ref="O408:O409" si="40">RATE(M$324-B$324,,-B408,M408)</f>
        <v>0.12176475847030169</v>
      </c>
      <c r="P408" s="25" t="s">
        <v>966</v>
      </c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</row>
    <row r="409" spans="1:71" ht="16.5" customHeight="1" x14ac:dyDescent="0.25">
      <c r="A409" s="28"/>
      <c r="B409" s="29" t="e">
        <f t="shared" ref="B409:N409" si="41">+B408/B$433</f>
        <v>#VALUE!</v>
      </c>
      <c r="C409" s="29" t="e">
        <f t="shared" si="41"/>
        <v>#VALUE!</v>
      </c>
      <c r="D409" s="29" t="e">
        <f t="shared" si="41"/>
        <v>#VALUE!</v>
      </c>
      <c r="E409" s="29" t="e">
        <f t="shared" si="41"/>
        <v>#VALUE!</v>
      </c>
      <c r="F409" s="29" t="e">
        <f t="shared" si="41"/>
        <v>#VALUE!</v>
      </c>
      <c r="G409" s="29" t="e">
        <f t="shared" si="41"/>
        <v>#VALUE!</v>
      </c>
      <c r="H409" s="29" t="e">
        <f t="shared" si="41"/>
        <v>#VALUE!</v>
      </c>
      <c r="I409" s="29" t="e">
        <f t="shared" si="41"/>
        <v>#VALUE!</v>
      </c>
      <c r="J409" s="29" t="e">
        <f t="shared" si="41"/>
        <v>#VALUE!</v>
      </c>
      <c r="K409" s="29" t="e">
        <f t="shared" si="41"/>
        <v>#VALUE!</v>
      </c>
      <c r="L409" s="29" t="e">
        <f t="shared" si="41"/>
        <v>#VALUE!</v>
      </c>
      <c r="M409" s="29" t="e">
        <f t="shared" si="41"/>
        <v>#VALUE!</v>
      </c>
      <c r="N409" s="29" t="e">
        <f t="shared" si="41"/>
        <v>#VALUE!</v>
      </c>
      <c r="O409" s="22" t="e">
        <f t="shared" si="40"/>
        <v>#VALUE!</v>
      </c>
      <c r="P409" s="27" t="s">
        <v>968</v>
      </c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</row>
    <row r="410" spans="1:71" ht="16.5" customHeight="1" x14ac:dyDescent="0.25">
      <c r="A410" s="21"/>
      <c r="B410" s="195" t="s">
        <v>1122</v>
      </c>
      <c r="C410" s="18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4"/>
      <c r="O410" s="22"/>
      <c r="P410" s="15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</row>
    <row r="411" spans="1:71" ht="16.5" customHeight="1" x14ac:dyDescent="0.25">
      <c r="A411" s="11"/>
      <c r="B411" s="24" t="str">
        <f t="shared" ref="B411:N414" si="42">IFERROR(VLOOKUP($B$410,$4:$126,MATCH($P411&amp;"/"&amp;B$324,$2:$2,0),FALSE),"")</f>
        <v/>
      </c>
      <c r="C411" s="24" t="str">
        <f t="shared" si="42"/>
        <v/>
      </c>
      <c r="D411" s="24" t="str">
        <f t="shared" si="42"/>
        <v/>
      </c>
      <c r="E411" s="24" t="str">
        <f t="shared" si="42"/>
        <v/>
      </c>
      <c r="F411" s="24" t="str">
        <f t="shared" si="42"/>
        <v/>
      </c>
      <c r="G411" s="24" t="str">
        <f t="shared" si="42"/>
        <v/>
      </c>
      <c r="H411" s="24" t="str">
        <f t="shared" si="42"/>
        <v/>
      </c>
      <c r="I411" s="24" t="str">
        <f t="shared" si="42"/>
        <v/>
      </c>
      <c r="J411" s="24" t="str">
        <f t="shared" si="42"/>
        <v/>
      </c>
      <c r="K411" s="24" t="str">
        <f t="shared" si="42"/>
        <v/>
      </c>
      <c r="L411" s="24" t="str">
        <f t="shared" si="42"/>
        <v/>
      </c>
      <c r="M411" s="24" t="str">
        <f t="shared" si="42"/>
        <v/>
      </c>
      <c r="N411" s="24" t="str">
        <f t="shared" si="42"/>
        <v/>
      </c>
      <c r="O411" s="22"/>
      <c r="P411" s="25" t="s">
        <v>963</v>
      </c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</row>
    <row r="412" spans="1:71" ht="16.5" customHeight="1" x14ac:dyDescent="0.25">
      <c r="A412" s="11"/>
      <c r="B412" s="24" t="str">
        <f t="shared" si="42"/>
        <v/>
      </c>
      <c r="C412" s="24" t="str">
        <f t="shared" si="42"/>
        <v/>
      </c>
      <c r="D412" s="24" t="str">
        <f t="shared" si="42"/>
        <v/>
      </c>
      <c r="E412" s="24" t="str">
        <f t="shared" si="42"/>
        <v/>
      </c>
      <c r="F412" s="24" t="str">
        <f t="shared" si="42"/>
        <v/>
      </c>
      <c r="G412" s="24" t="str">
        <f t="shared" si="42"/>
        <v/>
      </c>
      <c r="H412" s="24" t="str">
        <f t="shared" si="42"/>
        <v/>
      </c>
      <c r="I412" s="24" t="str">
        <f t="shared" si="42"/>
        <v/>
      </c>
      <c r="J412" s="24" t="str">
        <f t="shared" si="42"/>
        <v/>
      </c>
      <c r="K412" s="24" t="str">
        <f t="shared" si="42"/>
        <v/>
      </c>
      <c r="L412" s="24" t="str">
        <f t="shared" si="42"/>
        <v/>
      </c>
      <c r="M412" s="24" t="str">
        <f t="shared" si="42"/>
        <v/>
      </c>
      <c r="N412" s="24" t="str">
        <f t="shared" si="42"/>
        <v/>
      </c>
      <c r="O412" s="22"/>
      <c r="P412" s="25" t="s">
        <v>964</v>
      </c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</row>
    <row r="413" spans="1:71" ht="16.5" customHeight="1" x14ac:dyDescent="0.25">
      <c r="A413" s="11"/>
      <c r="B413" s="24" t="str">
        <f t="shared" si="42"/>
        <v/>
      </c>
      <c r="C413" s="24" t="str">
        <f t="shared" si="42"/>
        <v/>
      </c>
      <c r="D413" s="24" t="str">
        <f t="shared" si="42"/>
        <v/>
      </c>
      <c r="E413" s="24" t="str">
        <f t="shared" si="42"/>
        <v/>
      </c>
      <c r="F413" s="24" t="str">
        <f t="shared" si="42"/>
        <v/>
      </c>
      <c r="G413" s="24" t="str">
        <f t="shared" si="42"/>
        <v/>
      </c>
      <c r="H413" s="24" t="str">
        <f t="shared" si="42"/>
        <v/>
      </c>
      <c r="I413" s="24" t="str">
        <f t="shared" si="42"/>
        <v/>
      </c>
      <c r="J413" s="24" t="str">
        <f t="shared" si="42"/>
        <v/>
      </c>
      <c r="K413" s="24" t="str">
        <f t="shared" si="42"/>
        <v/>
      </c>
      <c r="L413" s="24" t="str">
        <f t="shared" si="42"/>
        <v/>
      </c>
      <c r="M413" s="24" t="str">
        <f t="shared" si="42"/>
        <v/>
      </c>
      <c r="N413" s="24" t="str">
        <f t="shared" si="42"/>
        <v/>
      </c>
      <c r="O413" s="22"/>
      <c r="P413" s="25" t="s">
        <v>965</v>
      </c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</row>
    <row r="414" spans="1:71" ht="16.5" customHeight="1" x14ac:dyDescent="0.25">
      <c r="A414" s="11"/>
      <c r="B414" s="24" t="str">
        <f t="shared" si="42"/>
        <v/>
      </c>
      <c r="C414" s="24" t="str">
        <f t="shared" si="42"/>
        <v/>
      </c>
      <c r="D414" s="24" t="str">
        <f t="shared" si="42"/>
        <v/>
      </c>
      <c r="E414" s="24" t="str">
        <f t="shared" si="42"/>
        <v/>
      </c>
      <c r="F414" s="24" t="str">
        <f t="shared" si="42"/>
        <v/>
      </c>
      <c r="G414" s="24" t="str">
        <f t="shared" si="42"/>
        <v/>
      </c>
      <c r="H414" s="24" t="str">
        <f t="shared" si="42"/>
        <v/>
      </c>
      <c r="I414" s="24" t="str">
        <f t="shared" si="42"/>
        <v/>
      </c>
      <c r="J414" s="24" t="str">
        <f t="shared" si="42"/>
        <v/>
      </c>
      <c r="K414" s="24" t="str">
        <f t="shared" si="42"/>
        <v/>
      </c>
      <c r="L414" s="24" t="str">
        <f t="shared" si="42"/>
        <v/>
      </c>
      <c r="M414" s="24" t="str">
        <f t="shared" si="42"/>
        <v/>
      </c>
      <c r="N414" s="24" t="str">
        <f>IFERROR(VLOOKUP($B$410,$4:$126,MATCH($P414&amp;"/"&amp;N$324,$2:$2,0),FALSE),IFERROR(VLOOKUP($B$410,$4:$126,MATCH($P413&amp;"/"&amp;N$324,$2:$2,0),FALSE),IFERROR(VLOOKUP($B$410,$4:$126,MATCH($P412&amp;"/"&amp;N$324,$2:$2,0),FALSE),IFERROR(VLOOKUP($B$410,$4:$126,MATCH($P411&amp;"/"&amp;N$324,$2:$2,0),FALSE),""))))</f>
        <v/>
      </c>
      <c r="O414" s="22" t="e">
        <f t="shared" ref="O414:O415" si="43">RATE(M$324-B$324,,-B414,M414)</f>
        <v>#VALUE!</v>
      </c>
      <c r="P414" s="25" t="s">
        <v>966</v>
      </c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</row>
    <row r="415" spans="1:71" ht="16.5" customHeight="1" x14ac:dyDescent="0.25">
      <c r="A415" s="11"/>
      <c r="B415" s="26" t="e">
        <f t="shared" ref="B415:N415" si="44">+B414/B$378</f>
        <v>#VALUE!</v>
      </c>
      <c r="C415" s="26" t="e">
        <f t="shared" si="44"/>
        <v>#VALUE!</v>
      </c>
      <c r="D415" s="26" t="e">
        <f t="shared" si="44"/>
        <v>#VALUE!</v>
      </c>
      <c r="E415" s="26" t="e">
        <f t="shared" si="44"/>
        <v>#VALUE!</v>
      </c>
      <c r="F415" s="26" t="e">
        <f t="shared" si="44"/>
        <v>#VALUE!</v>
      </c>
      <c r="G415" s="26" t="e">
        <f t="shared" si="44"/>
        <v>#VALUE!</v>
      </c>
      <c r="H415" s="26" t="e">
        <f t="shared" si="44"/>
        <v>#VALUE!</v>
      </c>
      <c r="I415" s="26" t="e">
        <f t="shared" si="44"/>
        <v>#VALUE!</v>
      </c>
      <c r="J415" s="26" t="e">
        <f t="shared" si="44"/>
        <v>#VALUE!</v>
      </c>
      <c r="K415" s="26" t="e">
        <f t="shared" si="44"/>
        <v>#VALUE!</v>
      </c>
      <c r="L415" s="26" t="e">
        <f t="shared" si="44"/>
        <v>#VALUE!</v>
      </c>
      <c r="M415" s="26" t="e">
        <f t="shared" si="44"/>
        <v>#VALUE!</v>
      </c>
      <c r="N415" s="26" t="e">
        <f t="shared" si="44"/>
        <v>#VALUE!</v>
      </c>
      <c r="O415" s="22" t="e">
        <f t="shared" si="43"/>
        <v>#VALUE!</v>
      </c>
      <c r="P415" s="27" t="s">
        <v>967</v>
      </c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</row>
    <row r="416" spans="1:71" ht="16.5" customHeight="1" x14ac:dyDescent="0.25">
      <c r="A416" s="11"/>
      <c r="B416" s="196" t="s">
        <v>830</v>
      </c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7"/>
      <c r="O416" s="22"/>
      <c r="P416" s="15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</row>
    <row r="417" spans="1:71" ht="16.5" customHeight="1" x14ac:dyDescent="0.25">
      <c r="A417" s="11"/>
      <c r="B417" s="24" t="str">
        <f t="shared" ref="B417:N420" si="45">IFERROR(VLOOKUP($B$416,$4:$126,MATCH($P417&amp;"/"&amp;B$324,$2:$2,0),FALSE),"")</f>
        <v/>
      </c>
      <c r="C417" s="24" t="str">
        <f t="shared" si="45"/>
        <v/>
      </c>
      <c r="D417" s="24" t="str">
        <f t="shared" si="45"/>
        <v/>
      </c>
      <c r="E417" s="24" t="str">
        <f t="shared" si="45"/>
        <v/>
      </c>
      <c r="F417" s="24" t="str">
        <f t="shared" si="45"/>
        <v/>
      </c>
      <c r="G417" s="24" t="str">
        <f t="shared" si="45"/>
        <v/>
      </c>
      <c r="H417" s="24" t="str">
        <f t="shared" si="45"/>
        <v/>
      </c>
      <c r="I417" s="24" t="str">
        <f t="shared" si="45"/>
        <v/>
      </c>
      <c r="J417" s="24" t="str">
        <f t="shared" si="45"/>
        <v/>
      </c>
      <c r="K417" s="24" t="str">
        <f t="shared" si="45"/>
        <v/>
      </c>
      <c r="L417" s="24" t="str">
        <f t="shared" si="45"/>
        <v/>
      </c>
      <c r="M417" s="24" t="str">
        <f t="shared" si="45"/>
        <v/>
      </c>
      <c r="N417" s="24" t="str">
        <f t="shared" si="45"/>
        <v/>
      </c>
      <c r="O417" s="22"/>
      <c r="P417" s="25" t="s">
        <v>963</v>
      </c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</row>
    <row r="418" spans="1:71" ht="16.5" customHeight="1" x14ac:dyDescent="0.25">
      <c r="A418" s="11"/>
      <c r="B418" s="24" t="str">
        <f t="shared" si="45"/>
        <v/>
      </c>
      <c r="C418" s="24" t="str">
        <f t="shared" si="45"/>
        <v/>
      </c>
      <c r="D418" s="24" t="str">
        <f t="shared" si="45"/>
        <v/>
      </c>
      <c r="E418" s="24" t="str">
        <f t="shared" si="45"/>
        <v/>
      </c>
      <c r="F418" s="24" t="str">
        <f t="shared" si="45"/>
        <v/>
      </c>
      <c r="G418" s="24" t="str">
        <f t="shared" si="45"/>
        <v/>
      </c>
      <c r="H418" s="24" t="str">
        <f t="shared" si="45"/>
        <v/>
      </c>
      <c r="I418" s="24" t="str">
        <f t="shared" si="45"/>
        <v/>
      </c>
      <c r="J418" s="24" t="str">
        <f t="shared" si="45"/>
        <v/>
      </c>
      <c r="K418" s="24" t="str">
        <f t="shared" si="45"/>
        <v/>
      </c>
      <c r="L418" s="24" t="str">
        <f t="shared" si="45"/>
        <v/>
      </c>
      <c r="M418" s="24" t="str">
        <f t="shared" si="45"/>
        <v/>
      </c>
      <c r="N418" s="24" t="str">
        <f t="shared" si="45"/>
        <v/>
      </c>
      <c r="O418" s="22"/>
      <c r="P418" s="25" t="s">
        <v>964</v>
      </c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</row>
    <row r="419" spans="1:71" ht="16.5" customHeight="1" x14ac:dyDescent="0.25">
      <c r="A419" s="11"/>
      <c r="B419" s="24" t="str">
        <f t="shared" si="45"/>
        <v/>
      </c>
      <c r="C419" s="24" t="str">
        <f t="shared" si="45"/>
        <v/>
      </c>
      <c r="D419" s="24" t="str">
        <f t="shared" si="45"/>
        <v/>
      </c>
      <c r="E419" s="24" t="str">
        <f t="shared" si="45"/>
        <v/>
      </c>
      <c r="F419" s="24" t="str">
        <f t="shared" si="45"/>
        <v/>
      </c>
      <c r="G419" s="24" t="str">
        <f t="shared" si="45"/>
        <v/>
      </c>
      <c r="H419" s="24" t="str">
        <f t="shared" si="45"/>
        <v/>
      </c>
      <c r="I419" s="24" t="str">
        <f t="shared" si="45"/>
        <v/>
      </c>
      <c r="J419" s="24" t="str">
        <f t="shared" si="45"/>
        <v/>
      </c>
      <c r="K419" s="24" t="str">
        <f t="shared" si="45"/>
        <v/>
      </c>
      <c r="L419" s="24" t="str">
        <f t="shared" si="45"/>
        <v/>
      </c>
      <c r="M419" s="24" t="str">
        <f t="shared" si="45"/>
        <v/>
      </c>
      <c r="N419" s="24" t="str">
        <f t="shared" si="45"/>
        <v/>
      </c>
      <c r="O419" s="22"/>
      <c r="P419" s="25" t="s">
        <v>965</v>
      </c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</row>
    <row r="420" spans="1:71" ht="16.5" customHeight="1" x14ac:dyDescent="0.25">
      <c r="A420" s="11"/>
      <c r="B420" s="24" t="str">
        <f t="shared" si="45"/>
        <v/>
      </c>
      <c r="C420" s="24" t="str">
        <f t="shared" si="45"/>
        <v/>
      </c>
      <c r="D420" s="24" t="str">
        <f t="shared" si="45"/>
        <v/>
      </c>
      <c r="E420" s="24" t="str">
        <f t="shared" si="45"/>
        <v/>
      </c>
      <c r="F420" s="24" t="str">
        <f t="shared" si="45"/>
        <v/>
      </c>
      <c r="G420" s="24" t="str">
        <f t="shared" si="45"/>
        <v/>
      </c>
      <c r="H420" s="24" t="str">
        <f t="shared" si="45"/>
        <v/>
      </c>
      <c r="I420" s="24" t="str">
        <f t="shared" si="45"/>
        <v/>
      </c>
      <c r="J420" s="24" t="str">
        <f t="shared" si="45"/>
        <v/>
      </c>
      <c r="K420" s="24" t="str">
        <f t="shared" si="45"/>
        <v/>
      </c>
      <c r="L420" s="24" t="str">
        <f t="shared" si="45"/>
        <v/>
      </c>
      <c r="M420" s="24" t="str">
        <f t="shared" si="45"/>
        <v/>
      </c>
      <c r="N420" s="24" t="str">
        <f>IFERROR(VLOOKUP($B$416,$4:$126,MATCH($P420&amp;"/"&amp;N$324,$2:$2,0),FALSE),IFERROR(VLOOKUP($B$416,$4:$126,MATCH($P419&amp;"/"&amp;N$324,$2:$2,0),FALSE),IFERROR(VLOOKUP($B$416,$4:$126,MATCH($P418&amp;"/"&amp;N$324,$2:$2,0),FALSE),IFERROR(VLOOKUP($B$416,$4:$126,MATCH($P417&amp;"/"&amp;N$324,$2:$2,0),FALSE),""))))</f>
        <v/>
      </c>
      <c r="O420" s="22" t="e">
        <f t="shared" ref="O420:O421" si="46">RATE(M$324-B$324,,-B420,M420)</f>
        <v>#VALUE!</v>
      </c>
      <c r="P420" s="25" t="s">
        <v>966</v>
      </c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</row>
    <row r="421" spans="1:71" ht="16.5" customHeight="1" x14ac:dyDescent="0.25">
      <c r="A421" s="11"/>
      <c r="B421" s="26" t="e">
        <f t="shared" ref="B421:N421" si="47">+B420/B$378</f>
        <v>#VALUE!</v>
      </c>
      <c r="C421" s="26" t="e">
        <f t="shared" si="47"/>
        <v>#VALUE!</v>
      </c>
      <c r="D421" s="26" t="e">
        <f t="shared" si="47"/>
        <v>#VALUE!</v>
      </c>
      <c r="E421" s="26" t="e">
        <f t="shared" si="47"/>
        <v>#VALUE!</v>
      </c>
      <c r="F421" s="26" t="e">
        <f t="shared" si="47"/>
        <v>#VALUE!</v>
      </c>
      <c r="G421" s="26" t="e">
        <f t="shared" si="47"/>
        <v>#VALUE!</v>
      </c>
      <c r="H421" s="26" t="e">
        <f t="shared" si="47"/>
        <v>#VALUE!</v>
      </c>
      <c r="I421" s="26" t="e">
        <f t="shared" si="47"/>
        <v>#VALUE!</v>
      </c>
      <c r="J421" s="26" t="e">
        <f t="shared" si="47"/>
        <v>#VALUE!</v>
      </c>
      <c r="K421" s="26" t="e">
        <f t="shared" si="47"/>
        <v>#VALUE!</v>
      </c>
      <c r="L421" s="26" t="e">
        <f t="shared" si="47"/>
        <v>#VALUE!</v>
      </c>
      <c r="M421" s="26" t="e">
        <f t="shared" si="47"/>
        <v>#VALUE!</v>
      </c>
      <c r="N421" s="26" t="e">
        <f t="shared" si="47"/>
        <v>#VALUE!</v>
      </c>
      <c r="O421" s="22" t="e">
        <f t="shared" si="46"/>
        <v>#VALUE!</v>
      </c>
      <c r="P421" s="27" t="s">
        <v>967</v>
      </c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</row>
    <row r="422" spans="1:71" ht="16.5" customHeight="1" x14ac:dyDescent="0.25">
      <c r="A422" s="11"/>
      <c r="B422" s="197" t="s">
        <v>969</v>
      </c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4"/>
      <c r="O422" s="22"/>
      <c r="P422" s="27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</row>
    <row r="423" spans="1:71" ht="16.5" customHeight="1" x14ac:dyDescent="0.25">
      <c r="A423" s="11"/>
      <c r="B423" s="198" t="s">
        <v>839</v>
      </c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4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</row>
    <row r="424" spans="1:71" ht="16.5" customHeight="1" x14ac:dyDescent="0.25">
      <c r="A424" s="11"/>
      <c r="B424" s="24" t="str">
        <f t="shared" ref="B424:N427" si="48">IFERROR(VLOOKUP($B$423,$4:$126,MATCH($P424&amp;"/"&amp;B$324,$2:$2,0),FALSE),"")</f>
        <v/>
      </c>
      <c r="C424" s="24" t="str">
        <f t="shared" si="48"/>
        <v/>
      </c>
      <c r="D424" s="24" t="str">
        <f t="shared" si="48"/>
        <v/>
      </c>
      <c r="E424" s="24" t="str">
        <f t="shared" si="48"/>
        <v/>
      </c>
      <c r="F424" s="24" t="str">
        <f t="shared" si="48"/>
        <v/>
      </c>
      <c r="G424" s="24" t="str">
        <f t="shared" si="48"/>
        <v/>
      </c>
      <c r="H424" s="24" t="str">
        <f t="shared" si="48"/>
        <v/>
      </c>
      <c r="I424" s="24" t="str">
        <f t="shared" si="48"/>
        <v/>
      </c>
      <c r="J424" s="24" t="str">
        <f t="shared" si="48"/>
        <v/>
      </c>
      <c r="K424" s="24" t="str">
        <f t="shared" si="48"/>
        <v/>
      </c>
      <c r="L424" s="24" t="str">
        <f t="shared" si="48"/>
        <v/>
      </c>
      <c r="M424" s="24" t="str">
        <f t="shared" si="48"/>
        <v/>
      </c>
      <c r="N424" s="24" t="str">
        <f t="shared" si="48"/>
        <v/>
      </c>
      <c r="O424" s="22"/>
      <c r="P424" s="25" t="s">
        <v>963</v>
      </c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</row>
    <row r="425" spans="1:71" ht="16.5" customHeight="1" x14ac:dyDescent="0.25">
      <c r="A425" s="11"/>
      <c r="B425" s="24" t="str">
        <f t="shared" si="48"/>
        <v/>
      </c>
      <c r="C425" s="24" t="str">
        <f t="shared" si="48"/>
        <v/>
      </c>
      <c r="D425" s="24" t="str">
        <f t="shared" si="48"/>
        <v/>
      </c>
      <c r="E425" s="24" t="str">
        <f t="shared" si="48"/>
        <v/>
      </c>
      <c r="F425" s="24" t="str">
        <f t="shared" si="48"/>
        <v/>
      </c>
      <c r="G425" s="24" t="str">
        <f t="shared" si="48"/>
        <v/>
      </c>
      <c r="H425" s="24" t="str">
        <f t="shared" si="48"/>
        <v/>
      </c>
      <c r="I425" s="24" t="str">
        <f t="shared" si="48"/>
        <v/>
      </c>
      <c r="J425" s="24" t="str">
        <f t="shared" si="48"/>
        <v/>
      </c>
      <c r="K425" s="24" t="str">
        <f t="shared" si="48"/>
        <v/>
      </c>
      <c r="L425" s="24" t="str">
        <f t="shared" si="48"/>
        <v/>
      </c>
      <c r="M425" s="24" t="str">
        <f t="shared" si="48"/>
        <v/>
      </c>
      <c r="N425" s="24" t="str">
        <f t="shared" si="48"/>
        <v/>
      </c>
      <c r="O425" s="22"/>
      <c r="P425" s="25" t="s">
        <v>964</v>
      </c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</row>
    <row r="426" spans="1:71" ht="16.5" customHeight="1" x14ac:dyDescent="0.25">
      <c r="A426" s="11"/>
      <c r="B426" s="24" t="str">
        <f t="shared" si="48"/>
        <v/>
      </c>
      <c r="C426" s="24" t="str">
        <f t="shared" si="48"/>
        <v/>
      </c>
      <c r="D426" s="24" t="str">
        <f t="shared" si="48"/>
        <v/>
      </c>
      <c r="E426" s="24" t="str">
        <f t="shared" si="48"/>
        <v/>
      </c>
      <c r="F426" s="24" t="str">
        <f t="shared" si="48"/>
        <v/>
      </c>
      <c r="G426" s="24" t="str">
        <f t="shared" si="48"/>
        <v/>
      </c>
      <c r="H426" s="24" t="str">
        <f t="shared" si="48"/>
        <v/>
      </c>
      <c r="I426" s="24" t="str">
        <f t="shared" si="48"/>
        <v/>
      </c>
      <c r="J426" s="24" t="str">
        <f t="shared" si="48"/>
        <v/>
      </c>
      <c r="K426" s="24" t="str">
        <f t="shared" si="48"/>
        <v/>
      </c>
      <c r="L426" s="24" t="str">
        <f t="shared" si="48"/>
        <v/>
      </c>
      <c r="M426" s="24" t="str">
        <f t="shared" si="48"/>
        <v/>
      </c>
      <c r="N426" s="24" t="str">
        <f t="shared" si="48"/>
        <v/>
      </c>
      <c r="O426" s="22"/>
      <c r="P426" s="25" t="s">
        <v>965</v>
      </c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</row>
    <row r="427" spans="1:71" ht="16.5" customHeight="1" x14ac:dyDescent="0.25">
      <c r="A427" s="11"/>
      <c r="B427" s="24" t="str">
        <f t="shared" si="48"/>
        <v/>
      </c>
      <c r="C427" s="24" t="str">
        <f t="shared" si="48"/>
        <v/>
      </c>
      <c r="D427" s="24" t="str">
        <f t="shared" si="48"/>
        <v/>
      </c>
      <c r="E427" s="24" t="str">
        <f t="shared" si="48"/>
        <v/>
      </c>
      <c r="F427" s="24" t="str">
        <f t="shared" si="48"/>
        <v/>
      </c>
      <c r="G427" s="24" t="str">
        <f t="shared" si="48"/>
        <v/>
      </c>
      <c r="H427" s="24" t="str">
        <f t="shared" si="48"/>
        <v/>
      </c>
      <c r="I427" s="24" t="str">
        <f t="shared" si="48"/>
        <v/>
      </c>
      <c r="J427" s="24" t="str">
        <f t="shared" si="48"/>
        <v/>
      </c>
      <c r="K427" s="24" t="str">
        <f t="shared" si="48"/>
        <v/>
      </c>
      <c r="L427" s="24" t="str">
        <f t="shared" si="48"/>
        <v/>
      </c>
      <c r="M427" s="24" t="str">
        <f t="shared" si="48"/>
        <v/>
      </c>
      <c r="N427" s="24" t="str">
        <f>IFERROR(VLOOKUP($B$423,$4:$126,MATCH($P427&amp;"/"&amp;N$324,$2:$2,0),FALSE),IFERROR(VLOOKUP($B$423,$4:$126,MATCH($P426&amp;"/"&amp;N$324,$2:$2,0),FALSE),IFERROR(VLOOKUP($B$423,$4:$126,MATCH($P425&amp;"/"&amp;N$324,$2:$2,0),FALSE),IFERROR(VLOOKUP($B$423,$4:$126,MATCH($P424&amp;"/"&amp;N$324,$2:$2,0),FALSE),""))))</f>
        <v/>
      </c>
      <c r="O427" s="22" t="e">
        <f t="shared" ref="O427:O428" si="49">RATE(M$324-B$324,,-B427,M427)</f>
        <v>#VALUE!</v>
      </c>
      <c r="P427" s="25" t="s">
        <v>966</v>
      </c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</row>
    <row r="428" spans="1:71" ht="16.5" customHeight="1" x14ac:dyDescent="0.25">
      <c r="A428" s="30"/>
      <c r="B428" s="26" t="e">
        <f t="shared" ref="B428:N428" si="50">+B427/B$378</f>
        <v>#VALUE!</v>
      </c>
      <c r="C428" s="26" t="e">
        <f t="shared" si="50"/>
        <v>#VALUE!</v>
      </c>
      <c r="D428" s="26" t="e">
        <f t="shared" si="50"/>
        <v>#VALUE!</v>
      </c>
      <c r="E428" s="26" t="e">
        <f t="shared" si="50"/>
        <v>#VALUE!</v>
      </c>
      <c r="F428" s="26" t="e">
        <f t="shared" si="50"/>
        <v>#VALUE!</v>
      </c>
      <c r="G428" s="26" t="e">
        <f t="shared" si="50"/>
        <v>#VALUE!</v>
      </c>
      <c r="H428" s="26" t="e">
        <f t="shared" si="50"/>
        <v>#VALUE!</v>
      </c>
      <c r="I428" s="26" t="e">
        <f t="shared" si="50"/>
        <v>#VALUE!</v>
      </c>
      <c r="J428" s="26" t="e">
        <f t="shared" si="50"/>
        <v>#VALUE!</v>
      </c>
      <c r="K428" s="26" t="e">
        <f t="shared" si="50"/>
        <v>#VALUE!</v>
      </c>
      <c r="L428" s="26" t="e">
        <f t="shared" si="50"/>
        <v>#VALUE!</v>
      </c>
      <c r="M428" s="26" t="e">
        <f t="shared" si="50"/>
        <v>#VALUE!</v>
      </c>
      <c r="N428" s="26" t="e">
        <f t="shared" si="50"/>
        <v>#VALUE!</v>
      </c>
      <c r="O428" s="22" t="e">
        <f t="shared" si="49"/>
        <v>#VALUE!</v>
      </c>
      <c r="P428" s="27" t="s">
        <v>967</v>
      </c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</row>
    <row r="429" spans="1:71" ht="16.5" customHeight="1" x14ac:dyDescent="0.25">
      <c r="A429" s="11"/>
      <c r="B429" s="197" t="s">
        <v>844</v>
      </c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4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</row>
    <row r="430" spans="1:71" ht="16.5" customHeight="1" x14ac:dyDescent="0.25">
      <c r="A430" s="11"/>
      <c r="B430" s="24" t="str">
        <f t="shared" ref="B430:N433" si="51">IFERROR(VLOOKUP($B$429,$4:$126,MATCH($P430&amp;"/"&amp;B$324,$2:$2,0),FALSE),"")</f>
        <v/>
      </c>
      <c r="C430" s="24" t="str">
        <f t="shared" si="51"/>
        <v/>
      </c>
      <c r="D430" s="24" t="str">
        <f t="shared" si="51"/>
        <v/>
      </c>
      <c r="E430" s="24" t="str">
        <f t="shared" si="51"/>
        <v/>
      </c>
      <c r="F430" s="24" t="str">
        <f t="shared" si="51"/>
        <v/>
      </c>
      <c r="G430" s="24" t="str">
        <f t="shared" si="51"/>
        <v/>
      </c>
      <c r="H430" s="24" t="str">
        <f t="shared" si="51"/>
        <v/>
      </c>
      <c r="I430" s="24" t="str">
        <f t="shared" si="51"/>
        <v/>
      </c>
      <c r="J430" s="24" t="str">
        <f t="shared" si="51"/>
        <v/>
      </c>
      <c r="K430" s="24" t="str">
        <f t="shared" si="51"/>
        <v/>
      </c>
      <c r="L430" s="24" t="str">
        <f t="shared" si="51"/>
        <v/>
      </c>
      <c r="M430" s="24" t="str">
        <f t="shared" si="51"/>
        <v/>
      </c>
      <c r="N430" s="24" t="str">
        <f t="shared" si="51"/>
        <v/>
      </c>
      <c r="O430" s="22"/>
      <c r="P430" s="25" t="s">
        <v>963</v>
      </c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</row>
    <row r="431" spans="1:71" ht="16.5" customHeight="1" x14ac:dyDescent="0.25">
      <c r="A431" s="11"/>
      <c r="B431" s="24" t="str">
        <f t="shared" si="51"/>
        <v/>
      </c>
      <c r="C431" s="24" t="str">
        <f t="shared" si="51"/>
        <v/>
      </c>
      <c r="D431" s="24" t="str">
        <f t="shared" si="51"/>
        <v/>
      </c>
      <c r="E431" s="24" t="str">
        <f t="shared" si="51"/>
        <v/>
      </c>
      <c r="F431" s="24" t="str">
        <f t="shared" si="51"/>
        <v/>
      </c>
      <c r="G431" s="24" t="str">
        <f t="shared" si="51"/>
        <v/>
      </c>
      <c r="H431" s="24" t="str">
        <f t="shared" si="51"/>
        <v/>
      </c>
      <c r="I431" s="24" t="str">
        <f t="shared" si="51"/>
        <v/>
      </c>
      <c r="J431" s="24" t="str">
        <f t="shared" si="51"/>
        <v/>
      </c>
      <c r="K431" s="24" t="str">
        <f t="shared" si="51"/>
        <v/>
      </c>
      <c r="L431" s="24" t="str">
        <f t="shared" si="51"/>
        <v/>
      </c>
      <c r="M431" s="24" t="str">
        <f t="shared" si="51"/>
        <v/>
      </c>
      <c r="N431" s="24" t="str">
        <f t="shared" si="51"/>
        <v/>
      </c>
      <c r="O431" s="22"/>
      <c r="P431" s="25" t="s">
        <v>964</v>
      </c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</row>
    <row r="432" spans="1:71" ht="16.5" customHeight="1" x14ac:dyDescent="0.25">
      <c r="A432" s="11"/>
      <c r="B432" s="24" t="str">
        <f t="shared" si="51"/>
        <v/>
      </c>
      <c r="C432" s="24" t="str">
        <f t="shared" si="51"/>
        <v/>
      </c>
      <c r="D432" s="24" t="str">
        <f t="shared" si="51"/>
        <v/>
      </c>
      <c r="E432" s="24" t="str">
        <f t="shared" si="51"/>
        <v/>
      </c>
      <c r="F432" s="24" t="str">
        <f t="shared" si="51"/>
        <v/>
      </c>
      <c r="G432" s="24" t="str">
        <f t="shared" si="51"/>
        <v/>
      </c>
      <c r="H432" s="24" t="str">
        <f t="shared" si="51"/>
        <v/>
      </c>
      <c r="I432" s="24" t="str">
        <f t="shared" si="51"/>
        <v/>
      </c>
      <c r="J432" s="24" t="str">
        <f t="shared" si="51"/>
        <v/>
      </c>
      <c r="K432" s="24" t="str">
        <f t="shared" si="51"/>
        <v/>
      </c>
      <c r="L432" s="24" t="str">
        <f t="shared" si="51"/>
        <v/>
      </c>
      <c r="M432" s="24" t="str">
        <f t="shared" si="51"/>
        <v/>
      </c>
      <c r="N432" s="24" t="str">
        <f t="shared" si="51"/>
        <v/>
      </c>
      <c r="O432" s="22"/>
      <c r="P432" s="25" t="s">
        <v>965</v>
      </c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</row>
    <row r="433" spans="1:71" ht="16.5" customHeight="1" x14ac:dyDescent="0.25">
      <c r="A433" s="11"/>
      <c r="B433" s="24" t="str">
        <f t="shared" si="51"/>
        <v/>
      </c>
      <c r="C433" s="24" t="str">
        <f t="shared" si="51"/>
        <v/>
      </c>
      <c r="D433" s="24" t="str">
        <f t="shared" si="51"/>
        <v/>
      </c>
      <c r="E433" s="24" t="str">
        <f t="shared" si="51"/>
        <v/>
      </c>
      <c r="F433" s="24" t="str">
        <f t="shared" si="51"/>
        <v/>
      </c>
      <c r="G433" s="24" t="str">
        <f t="shared" si="51"/>
        <v/>
      </c>
      <c r="H433" s="24" t="str">
        <f t="shared" si="51"/>
        <v/>
      </c>
      <c r="I433" s="24" t="str">
        <f t="shared" si="51"/>
        <v/>
      </c>
      <c r="J433" s="24" t="str">
        <f t="shared" si="51"/>
        <v/>
      </c>
      <c r="K433" s="24" t="str">
        <f t="shared" si="51"/>
        <v/>
      </c>
      <c r="L433" s="24" t="str">
        <f t="shared" si="51"/>
        <v/>
      </c>
      <c r="M433" s="24" t="str">
        <f t="shared" si="51"/>
        <v/>
      </c>
      <c r="N433" s="24" t="str">
        <f>IFERROR(VLOOKUP($B$429,$4:$126,MATCH($P433&amp;"/"&amp;N$324,$2:$2,0),FALSE),IFERROR(VLOOKUP($B$429,$4:$126,MATCH($P432&amp;"/"&amp;N$324,$2:$2,0),FALSE),IFERROR(VLOOKUP($B$429,$4:$126,MATCH($P431&amp;"/"&amp;N$324,$2:$2,0),FALSE),IFERROR(VLOOKUP($B$429,$4:$126,MATCH($P430&amp;"/"&amp;N$324,$2:$2,0),FALSE),""))))</f>
        <v/>
      </c>
      <c r="O433" s="22" t="e">
        <f t="shared" ref="O433:O434" si="52">RATE(M$324-B$324,,-B433,M433)</f>
        <v>#VALUE!</v>
      </c>
      <c r="P433" s="25" t="s">
        <v>966</v>
      </c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</row>
    <row r="434" spans="1:71" ht="16.5" customHeight="1" x14ac:dyDescent="0.25">
      <c r="A434" s="30"/>
      <c r="B434" s="26" t="e">
        <f t="shared" ref="B434:N434" si="53">+B433/B$378</f>
        <v>#VALUE!</v>
      </c>
      <c r="C434" s="26" t="e">
        <f t="shared" si="53"/>
        <v>#VALUE!</v>
      </c>
      <c r="D434" s="26" t="e">
        <f t="shared" si="53"/>
        <v>#VALUE!</v>
      </c>
      <c r="E434" s="26" t="e">
        <f t="shared" si="53"/>
        <v>#VALUE!</v>
      </c>
      <c r="F434" s="26" t="e">
        <f t="shared" si="53"/>
        <v>#VALUE!</v>
      </c>
      <c r="G434" s="26" t="e">
        <f t="shared" si="53"/>
        <v>#VALUE!</v>
      </c>
      <c r="H434" s="26" t="e">
        <f t="shared" si="53"/>
        <v>#VALUE!</v>
      </c>
      <c r="I434" s="26" t="e">
        <f t="shared" si="53"/>
        <v>#VALUE!</v>
      </c>
      <c r="J434" s="26" t="e">
        <f t="shared" si="53"/>
        <v>#VALUE!</v>
      </c>
      <c r="K434" s="26" t="e">
        <f t="shared" si="53"/>
        <v>#VALUE!</v>
      </c>
      <c r="L434" s="26" t="e">
        <f t="shared" si="53"/>
        <v>#VALUE!</v>
      </c>
      <c r="M434" s="26" t="e">
        <f t="shared" si="53"/>
        <v>#VALUE!</v>
      </c>
      <c r="N434" s="26" t="e">
        <f t="shared" si="53"/>
        <v>#VALUE!</v>
      </c>
      <c r="O434" s="22" t="e">
        <f t="shared" si="52"/>
        <v>#VALUE!</v>
      </c>
      <c r="P434" s="27" t="s">
        <v>967</v>
      </c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</row>
    <row r="435" spans="1:71" ht="16.5" customHeight="1" x14ac:dyDescent="0.25">
      <c r="A435" s="11"/>
      <c r="B435" s="193" t="s">
        <v>970</v>
      </c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4"/>
      <c r="O435" s="22"/>
      <c r="P435" s="3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</row>
    <row r="436" spans="1:71" ht="16.5" customHeight="1" x14ac:dyDescent="0.25">
      <c r="A436" s="11"/>
      <c r="B436" s="193" t="s">
        <v>1134</v>
      </c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4"/>
      <c r="O436" s="22"/>
      <c r="P436" s="25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</row>
    <row r="437" spans="1:71" ht="16.5" customHeight="1" x14ac:dyDescent="0.25">
      <c r="A437" s="11"/>
      <c r="B437" s="32" t="str">
        <f t="shared" ref="B437:N440" si="54">IFERROR(VLOOKUP($B$436,$130:$203,MATCH($P437&amp;"/"&amp;B$324,$128:$128,0),FALSE),"")</f>
        <v/>
      </c>
      <c r="C437" s="32" t="str">
        <f t="shared" si="54"/>
        <v/>
      </c>
      <c r="D437" s="32" t="str">
        <f t="shared" si="54"/>
        <v/>
      </c>
      <c r="E437" s="32" t="str">
        <f t="shared" si="54"/>
        <v/>
      </c>
      <c r="F437" s="32" t="str">
        <f t="shared" si="54"/>
        <v/>
      </c>
      <c r="G437" s="32" t="str">
        <f t="shared" si="54"/>
        <v/>
      </c>
      <c r="H437" s="32" t="str">
        <f t="shared" si="54"/>
        <v/>
      </c>
      <c r="I437" s="32" t="str">
        <f t="shared" si="54"/>
        <v/>
      </c>
      <c r="J437" s="32" t="str">
        <f t="shared" si="54"/>
        <v/>
      </c>
      <c r="K437" s="32" t="str">
        <f t="shared" si="54"/>
        <v/>
      </c>
      <c r="L437" s="32" t="str">
        <f t="shared" si="54"/>
        <v/>
      </c>
      <c r="M437" s="32" t="str">
        <f t="shared" si="54"/>
        <v/>
      </c>
      <c r="N437" s="32" t="str">
        <f t="shared" si="54"/>
        <v/>
      </c>
      <c r="O437" s="33"/>
      <c r="P437" s="25" t="s">
        <v>963</v>
      </c>
      <c r="Q437" s="34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</row>
    <row r="438" spans="1:71" ht="16.5" customHeight="1" x14ac:dyDescent="0.25">
      <c r="A438" s="11"/>
      <c r="B438" s="23" t="str">
        <f t="shared" si="54"/>
        <v/>
      </c>
      <c r="C438" s="23" t="str">
        <f t="shared" si="54"/>
        <v/>
      </c>
      <c r="D438" s="23" t="str">
        <f t="shared" si="54"/>
        <v/>
      </c>
      <c r="E438" s="23" t="str">
        <f t="shared" si="54"/>
        <v/>
      </c>
      <c r="F438" s="23" t="str">
        <f t="shared" si="54"/>
        <v/>
      </c>
      <c r="G438" s="23" t="str">
        <f t="shared" si="54"/>
        <v/>
      </c>
      <c r="H438" s="23" t="str">
        <f t="shared" si="54"/>
        <v/>
      </c>
      <c r="I438" s="23" t="str">
        <f t="shared" si="54"/>
        <v/>
      </c>
      <c r="J438" s="23" t="str">
        <f t="shared" si="54"/>
        <v/>
      </c>
      <c r="K438" s="23" t="str">
        <f t="shared" si="54"/>
        <v/>
      </c>
      <c r="L438" s="23" t="str">
        <f t="shared" si="54"/>
        <v/>
      </c>
      <c r="M438" s="23" t="str">
        <f t="shared" si="54"/>
        <v/>
      </c>
      <c r="N438" s="23" t="str">
        <f t="shared" si="54"/>
        <v/>
      </c>
      <c r="O438" s="33"/>
      <c r="P438" s="25" t="s">
        <v>964</v>
      </c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</row>
    <row r="439" spans="1:71" ht="16.5" customHeight="1" x14ac:dyDescent="0.25">
      <c r="A439" s="11"/>
      <c r="B439" s="23" t="str">
        <f t="shared" si="54"/>
        <v/>
      </c>
      <c r="C439" s="23" t="str">
        <f t="shared" si="54"/>
        <v/>
      </c>
      <c r="D439" s="23" t="str">
        <f t="shared" si="54"/>
        <v/>
      </c>
      <c r="E439" s="23" t="str">
        <f t="shared" si="54"/>
        <v/>
      </c>
      <c r="F439" s="23" t="str">
        <f t="shared" si="54"/>
        <v/>
      </c>
      <c r="G439" s="23" t="str">
        <f t="shared" si="54"/>
        <v/>
      </c>
      <c r="H439" s="23" t="str">
        <f t="shared" si="54"/>
        <v/>
      </c>
      <c r="I439" s="23" t="str">
        <f t="shared" si="54"/>
        <v/>
      </c>
      <c r="J439" s="23" t="str">
        <f t="shared" si="54"/>
        <v/>
      </c>
      <c r="K439" s="23" t="str">
        <f t="shared" si="54"/>
        <v/>
      </c>
      <c r="L439" s="23" t="str">
        <f t="shared" si="54"/>
        <v/>
      </c>
      <c r="M439" s="23" t="str">
        <f t="shared" si="54"/>
        <v/>
      </c>
      <c r="N439" s="23" t="str">
        <f t="shared" si="54"/>
        <v/>
      </c>
      <c r="O439" s="33"/>
      <c r="P439" s="25" t="s">
        <v>965</v>
      </c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</row>
    <row r="440" spans="1:71" ht="16.5" customHeight="1" x14ac:dyDescent="0.25">
      <c r="A440" s="11"/>
      <c r="B440" s="35" t="str">
        <f t="shared" si="54"/>
        <v/>
      </c>
      <c r="C440" s="35" t="str">
        <f t="shared" si="54"/>
        <v/>
      </c>
      <c r="D440" s="35" t="str">
        <f t="shared" si="54"/>
        <v/>
      </c>
      <c r="E440" s="35" t="str">
        <f t="shared" si="54"/>
        <v/>
      </c>
      <c r="F440" s="35" t="str">
        <f t="shared" si="54"/>
        <v/>
      </c>
      <c r="G440" s="35" t="str">
        <f t="shared" si="54"/>
        <v/>
      </c>
      <c r="H440" s="35" t="str">
        <f t="shared" si="54"/>
        <v/>
      </c>
      <c r="I440" s="35" t="str">
        <f t="shared" si="54"/>
        <v/>
      </c>
      <c r="J440" s="35" t="str">
        <f t="shared" si="54"/>
        <v/>
      </c>
      <c r="K440" s="35" t="str">
        <f t="shared" si="54"/>
        <v/>
      </c>
      <c r="L440" s="35" t="str">
        <f t="shared" si="54"/>
        <v/>
      </c>
      <c r="M440" s="35" t="str">
        <f t="shared" si="54"/>
        <v/>
      </c>
      <c r="N440" s="35" t="str">
        <f t="shared" si="54"/>
        <v/>
      </c>
      <c r="O440" s="33"/>
      <c r="P440" s="25" t="s">
        <v>971</v>
      </c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</row>
    <row r="441" spans="1:71" ht="16.5" customHeight="1" x14ac:dyDescent="0.25">
      <c r="A441" s="11"/>
      <c r="B441" s="32">
        <f t="shared" ref="B441:M441" si="55">SUM(B437:B440)</f>
        <v>0</v>
      </c>
      <c r="C441" s="32">
        <f t="shared" si="55"/>
        <v>0</v>
      </c>
      <c r="D441" s="32">
        <f t="shared" si="55"/>
        <v>0</v>
      </c>
      <c r="E441" s="32">
        <f t="shared" si="55"/>
        <v>0</v>
      </c>
      <c r="F441" s="32">
        <f t="shared" si="55"/>
        <v>0</v>
      </c>
      <c r="G441" s="32">
        <f t="shared" si="55"/>
        <v>0</v>
      </c>
      <c r="H441" s="32">
        <f t="shared" si="55"/>
        <v>0</v>
      </c>
      <c r="I441" s="32">
        <f t="shared" si="55"/>
        <v>0</v>
      </c>
      <c r="J441" s="32">
        <f t="shared" si="55"/>
        <v>0</v>
      </c>
      <c r="K441" s="32">
        <f t="shared" si="55"/>
        <v>0</v>
      </c>
      <c r="L441" s="32">
        <f t="shared" si="55"/>
        <v>0</v>
      </c>
      <c r="M441" s="32">
        <f t="shared" si="55"/>
        <v>0</v>
      </c>
      <c r="N441" s="32" t="e">
        <f>IF(N438="",N437*4,IF(N439="",(N438+N437)*2,IF(N440="",((N439+N438+N437)/3)*4,SUM(N437:N440))))</f>
        <v>#VALUE!</v>
      </c>
      <c r="O441" s="22" t="e">
        <f>RATE(M$324-B$324,,-B441,M441)</f>
        <v>#NUM!</v>
      </c>
      <c r="P441" s="25" t="s">
        <v>966</v>
      </c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</row>
    <row r="442" spans="1:71" ht="16.5" customHeight="1" x14ac:dyDescent="0.25">
      <c r="A442" s="28"/>
      <c r="B442" s="36"/>
      <c r="C442" s="37" t="e">
        <f t="shared" ref="C442:N442" si="56">C441/B441-1</f>
        <v>#DIV/0!</v>
      </c>
      <c r="D442" s="37" t="e">
        <f t="shared" si="56"/>
        <v>#DIV/0!</v>
      </c>
      <c r="E442" s="37" t="e">
        <f t="shared" si="56"/>
        <v>#DIV/0!</v>
      </c>
      <c r="F442" s="37" t="e">
        <f t="shared" si="56"/>
        <v>#DIV/0!</v>
      </c>
      <c r="G442" s="37" t="e">
        <f t="shared" si="56"/>
        <v>#DIV/0!</v>
      </c>
      <c r="H442" s="37" t="e">
        <f t="shared" si="56"/>
        <v>#DIV/0!</v>
      </c>
      <c r="I442" s="37" t="e">
        <f t="shared" si="56"/>
        <v>#DIV/0!</v>
      </c>
      <c r="J442" s="37" t="e">
        <f t="shared" si="56"/>
        <v>#DIV/0!</v>
      </c>
      <c r="K442" s="37" t="e">
        <f t="shared" si="56"/>
        <v>#DIV/0!</v>
      </c>
      <c r="L442" s="37" t="e">
        <f t="shared" si="56"/>
        <v>#DIV/0!</v>
      </c>
      <c r="M442" s="37" t="e">
        <f t="shared" si="56"/>
        <v>#DIV/0!</v>
      </c>
      <c r="N442" s="26" t="e">
        <f t="shared" si="56"/>
        <v>#VALUE!</v>
      </c>
      <c r="O442" s="33"/>
      <c r="P442" s="27" t="s">
        <v>972</v>
      </c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</row>
    <row r="443" spans="1:71" ht="16.5" customHeight="1" x14ac:dyDescent="0.25">
      <c r="A443" s="11"/>
      <c r="B443" s="193" t="s">
        <v>1138</v>
      </c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4"/>
      <c r="O443" s="22"/>
      <c r="P443" s="25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</row>
    <row r="444" spans="1:71" ht="16.5" customHeight="1" x14ac:dyDescent="0.25">
      <c r="A444" s="11"/>
      <c r="B444" s="32" t="str">
        <f t="shared" ref="B444:N447" si="57">IFERROR(VLOOKUP($B$443,$130:$203,MATCH($P444&amp;"/"&amp;B$324,$128:$128,0),FALSE),"")</f>
        <v/>
      </c>
      <c r="C444" s="32" t="str">
        <f t="shared" si="57"/>
        <v/>
      </c>
      <c r="D444" s="32" t="str">
        <f t="shared" si="57"/>
        <v/>
      </c>
      <c r="E444" s="32" t="str">
        <f t="shared" si="57"/>
        <v/>
      </c>
      <c r="F444" s="32" t="str">
        <f t="shared" si="57"/>
        <v/>
      </c>
      <c r="G444" s="32" t="str">
        <f t="shared" si="57"/>
        <v/>
      </c>
      <c r="H444" s="32" t="str">
        <f t="shared" si="57"/>
        <v/>
      </c>
      <c r="I444" s="32" t="str">
        <f t="shared" si="57"/>
        <v/>
      </c>
      <c r="J444" s="32" t="str">
        <f t="shared" si="57"/>
        <v/>
      </c>
      <c r="K444" s="32" t="str">
        <f t="shared" si="57"/>
        <v/>
      </c>
      <c r="L444" s="32" t="str">
        <f t="shared" si="57"/>
        <v/>
      </c>
      <c r="M444" s="32" t="str">
        <f t="shared" si="57"/>
        <v/>
      </c>
      <c r="N444" s="32" t="str">
        <f t="shared" si="57"/>
        <v/>
      </c>
      <c r="O444" s="22"/>
      <c r="P444" s="25" t="s">
        <v>963</v>
      </c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</row>
    <row r="445" spans="1:71" ht="16.5" customHeight="1" x14ac:dyDescent="0.25">
      <c r="A445" s="11"/>
      <c r="B445" s="23" t="str">
        <f t="shared" si="57"/>
        <v/>
      </c>
      <c r="C445" s="23" t="str">
        <f t="shared" si="57"/>
        <v/>
      </c>
      <c r="D445" s="23" t="str">
        <f t="shared" si="57"/>
        <v/>
      </c>
      <c r="E445" s="23" t="str">
        <f t="shared" si="57"/>
        <v/>
      </c>
      <c r="F445" s="23" t="str">
        <f t="shared" si="57"/>
        <v/>
      </c>
      <c r="G445" s="23" t="str">
        <f t="shared" si="57"/>
        <v/>
      </c>
      <c r="H445" s="23" t="str">
        <f t="shared" si="57"/>
        <v/>
      </c>
      <c r="I445" s="23" t="str">
        <f t="shared" si="57"/>
        <v/>
      </c>
      <c r="J445" s="23" t="str">
        <f t="shared" si="57"/>
        <v/>
      </c>
      <c r="K445" s="23" t="str">
        <f t="shared" si="57"/>
        <v/>
      </c>
      <c r="L445" s="23" t="str">
        <f t="shared" si="57"/>
        <v/>
      </c>
      <c r="M445" s="23" t="str">
        <f t="shared" si="57"/>
        <v/>
      </c>
      <c r="N445" s="23" t="str">
        <f t="shared" si="57"/>
        <v/>
      </c>
      <c r="O445" s="22"/>
      <c r="P445" s="25" t="s">
        <v>964</v>
      </c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</row>
    <row r="446" spans="1:71" ht="16.5" customHeight="1" x14ac:dyDescent="0.25">
      <c r="A446" s="11"/>
      <c r="B446" s="23" t="str">
        <f t="shared" si="57"/>
        <v/>
      </c>
      <c r="C446" s="23" t="str">
        <f t="shared" si="57"/>
        <v/>
      </c>
      <c r="D446" s="23" t="str">
        <f t="shared" si="57"/>
        <v/>
      </c>
      <c r="E446" s="23" t="str">
        <f t="shared" si="57"/>
        <v/>
      </c>
      <c r="F446" s="23" t="str">
        <f t="shared" si="57"/>
        <v/>
      </c>
      <c r="G446" s="23" t="str">
        <f t="shared" si="57"/>
        <v/>
      </c>
      <c r="H446" s="23" t="str">
        <f t="shared" si="57"/>
        <v/>
      </c>
      <c r="I446" s="23" t="str">
        <f t="shared" si="57"/>
        <v/>
      </c>
      <c r="J446" s="23" t="str">
        <f t="shared" si="57"/>
        <v/>
      </c>
      <c r="K446" s="23" t="str">
        <f t="shared" si="57"/>
        <v/>
      </c>
      <c r="L446" s="23" t="str">
        <f t="shared" si="57"/>
        <v/>
      </c>
      <c r="M446" s="23" t="str">
        <f t="shared" si="57"/>
        <v/>
      </c>
      <c r="N446" s="23" t="str">
        <f t="shared" si="57"/>
        <v/>
      </c>
      <c r="O446" s="22"/>
      <c r="P446" s="25" t="s">
        <v>965</v>
      </c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</row>
    <row r="447" spans="1:71" ht="16.5" customHeight="1" x14ac:dyDescent="0.25">
      <c r="A447" s="11"/>
      <c r="B447" s="35" t="str">
        <f t="shared" si="57"/>
        <v/>
      </c>
      <c r="C447" s="35" t="str">
        <f t="shared" si="57"/>
        <v/>
      </c>
      <c r="D447" s="35" t="str">
        <f t="shared" si="57"/>
        <v/>
      </c>
      <c r="E447" s="35" t="str">
        <f t="shared" si="57"/>
        <v/>
      </c>
      <c r="F447" s="35" t="str">
        <f t="shared" si="57"/>
        <v/>
      </c>
      <c r="G447" s="35" t="str">
        <f t="shared" si="57"/>
        <v/>
      </c>
      <c r="H447" s="35" t="str">
        <f t="shared" si="57"/>
        <v/>
      </c>
      <c r="I447" s="35" t="str">
        <f t="shared" si="57"/>
        <v/>
      </c>
      <c r="J447" s="35" t="str">
        <f t="shared" si="57"/>
        <v/>
      </c>
      <c r="K447" s="35" t="str">
        <f t="shared" si="57"/>
        <v/>
      </c>
      <c r="L447" s="35" t="str">
        <f t="shared" si="57"/>
        <v/>
      </c>
      <c r="M447" s="35" t="str">
        <f t="shared" si="57"/>
        <v/>
      </c>
      <c r="N447" s="35" t="str">
        <f t="shared" si="57"/>
        <v/>
      </c>
      <c r="O447" s="22"/>
      <c r="P447" s="25" t="s">
        <v>971</v>
      </c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</row>
    <row r="448" spans="1:71" ht="16.5" customHeight="1" x14ac:dyDescent="0.25">
      <c r="A448" s="11"/>
      <c r="B448" s="35">
        <f t="shared" ref="B448:M448" si="58">SUM(B444:B447)</f>
        <v>0</v>
      </c>
      <c r="C448" s="35">
        <f t="shared" si="58"/>
        <v>0</v>
      </c>
      <c r="D448" s="35">
        <f t="shared" si="58"/>
        <v>0</v>
      </c>
      <c r="E448" s="35">
        <f t="shared" si="58"/>
        <v>0</v>
      </c>
      <c r="F448" s="35">
        <f t="shared" si="58"/>
        <v>0</v>
      </c>
      <c r="G448" s="35">
        <f t="shared" si="58"/>
        <v>0</v>
      </c>
      <c r="H448" s="35">
        <f t="shared" si="58"/>
        <v>0</v>
      </c>
      <c r="I448" s="35">
        <f t="shared" si="58"/>
        <v>0</v>
      </c>
      <c r="J448" s="35">
        <f t="shared" si="58"/>
        <v>0</v>
      </c>
      <c r="K448" s="35">
        <f t="shared" si="58"/>
        <v>0</v>
      </c>
      <c r="L448" s="35">
        <f t="shared" si="58"/>
        <v>0</v>
      </c>
      <c r="M448" s="35">
        <f t="shared" si="58"/>
        <v>0</v>
      </c>
      <c r="N448" s="35" t="e">
        <f>IF(N445="",N444*4,IF(N446="",(N445+N444)*2,IF(N447="",((N446+N445+N444)/3)*4,SUM(N444:N447))))</f>
        <v>#VALUE!</v>
      </c>
      <c r="O448" s="22" t="e">
        <f>RATE(M$324-B$324,,-B448,M448)</f>
        <v>#NUM!</v>
      </c>
      <c r="P448" s="25" t="s">
        <v>966</v>
      </c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</row>
    <row r="449" spans="1:71" ht="16.5" customHeight="1" x14ac:dyDescent="0.25">
      <c r="A449" s="11"/>
      <c r="B449" s="193" t="s">
        <v>973</v>
      </c>
      <c r="C449" s="183"/>
      <c r="D449" s="183"/>
      <c r="E449" s="183"/>
      <c r="F449" s="183"/>
      <c r="G449" s="183"/>
      <c r="H449" s="183"/>
      <c r="I449" s="183"/>
      <c r="J449" s="183"/>
      <c r="K449" s="183"/>
      <c r="L449" s="183"/>
      <c r="M449" s="183"/>
      <c r="N449" s="184"/>
      <c r="O449" s="22"/>
      <c r="P449" s="25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</row>
    <row r="450" spans="1:71" ht="16.5" customHeight="1" x14ac:dyDescent="0.25">
      <c r="A450" s="11"/>
      <c r="B450" s="23" t="e">
        <f t="shared" ref="B450:N453" si="59">B444+B437</f>
        <v>#VALUE!</v>
      </c>
      <c r="C450" s="23" t="e">
        <f t="shared" si="59"/>
        <v>#VALUE!</v>
      </c>
      <c r="D450" s="23" t="e">
        <f t="shared" si="59"/>
        <v>#VALUE!</v>
      </c>
      <c r="E450" s="23" t="e">
        <f t="shared" si="59"/>
        <v>#VALUE!</v>
      </c>
      <c r="F450" s="23" t="e">
        <f t="shared" si="59"/>
        <v>#VALUE!</v>
      </c>
      <c r="G450" s="23" t="e">
        <f t="shared" si="59"/>
        <v>#VALUE!</v>
      </c>
      <c r="H450" s="23" t="e">
        <f t="shared" si="59"/>
        <v>#VALUE!</v>
      </c>
      <c r="I450" s="23" t="e">
        <f t="shared" si="59"/>
        <v>#VALUE!</v>
      </c>
      <c r="J450" s="23" t="e">
        <f t="shared" si="59"/>
        <v>#VALUE!</v>
      </c>
      <c r="K450" s="23" t="e">
        <f t="shared" si="59"/>
        <v>#VALUE!</v>
      </c>
      <c r="L450" s="23" t="e">
        <f t="shared" si="59"/>
        <v>#VALUE!</v>
      </c>
      <c r="M450" s="23" t="e">
        <f t="shared" si="59"/>
        <v>#VALUE!</v>
      </c>
      <c r="N450" s="23" t="e">
        <f t="shared" si="59"/>
        <v>#VALUE!</v>
      </c>
      <c r="O450" s="22"/>
      <c r="P450" s="25" t="s">
        <v>963</v>
      </c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</row>
    <row r="451" spans="1:71" ht="16.5" customHeight="1" x14ac:dyDescent="0.25">
      <c r="A451" s="11"/>
      <c r="B451" s="23" t="e">
        <f t="shared" si="59"/>
        <v>#VALUE!</v>
      </c>
      <c r="C451" s="23" t="e">
        <f t="shared" si="59"/>
        <v>#VALUE!</v>
      </c>
      <c r="D451" s="23" t="e">
        <f t="shared" si="59"/>
        <v>#VALUE!</v>
      </c>
      <c r="E451" s="23" t="e">
        <f t="shared" si="59"/>
        <v>#VALUE!</v>
      </c>
      <c r="F451" s="23" t="e">
        <f t="shared" si="59"/>
        <v>#VALUE!</v>
      </c>
      <c r="G451" s="23" t="e">
        <f t="shared" si="59"/>
        <v>#VALUE!</v>
      </c>
      <c r="H451" s="23" t="e">
        <f t="shared" si="59"/>
        <v>#VALUE!</v>
      </c>
      <c r="I451" s="23" t="e">
        <f t="shared" si="59"/>
        <v>#VALUE!</v>
      </c>
      <c r="J451" s="23" t="e">
        <f t="shared" si="59"/>
        <v>#VALUE!</v>
      </c>
      <c r="K451" s="23" t="e">
        <f t="shared" si="59"/>
        <v>#VALUE!</v>
      </c>
      <c r="L451" s="23" t="e">
        <f t="shared" si="59"/>
        <v>#VALUE!</v>
      </c>
      <c r="M451" s="23" t="e">
        <f t="shared" si="59"/>
        <v>#VALUE!</v>
      </c>
      <c r="N451" s="23" t="e">
        <f t="shared" si="59"/>
        <v>#VALUE!</v>
      </c>
      <c r="O451" s="22"/>
      <c r="P451" s="25" t="s">
        <v>964</v>
      </c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</row>
    <row r="452" spans="1:71" ht="16.5" customHeight="1" x14ac:dyDescent="0.25">
      <c r="A452" s="11"/>
      <c r="B452" s="23" t="e">
        <f t="shared" si="59"/>
        <v>#VALUE!</v>
      </c>
      <c r="C452" s="23" t="e">
        <f t="shared" si="59"/>
        <v>#VALUE!</v>
      </c>
      <c r="D452" s="23" t="e">
        <f t="shared" si="59"/>
        <v>#VALUE!</v>
      </c>
      <c r="E452" s="23" t="e">
        <f t="shared" si="59"/>
        <v>#VALUE!</v>
      </c>
      <c r="F452" s="23" t="e">
        <f t="shared" si="59"/>
        <v>#VALUE!</v>
      </c>
      <c r="G452" s="23" t="e">
        <f t="shared" si="59"/>
        <v>#VALUE!</v>
      </c>
      <c r="H452" s="23" t="e">
        <f t="shared" si="59"/>
        <v>#VALUE!</v>
      </c>
      <c r="I452" s="23" t="e">
        <f t="shared" si="59"/>
        <v>#VALUE!</v>
      </c>
      <c r="J452" s="23" t="e">
        <f t="shared" si="59"/>
        <v>#VALUE!</v>
      </c>
      <c r="K452" s="23" t="e">
        <f t="shared" si="59"/>
        <v>#VALUE!</v>
      </c>
      <c r="L452" s="23" t="e">
        <f t="shared" si="59"/>
        <v>#VALUE!</v>
      </c>
      <c r="M452" s="23" t="e">
        <f t="shared" si="59"/>
        <v>#VALUE!</v>
      </c>
      <c r="N452" s="23" t="str">
        <f t="shared" ref="N452:N453" si="60">IFERROR(VLOOKUP($B$405,$131:$202,MATCH($P452&amp;"/"&amp;N$315,$129:$129,0),FALSE),"")</f>
        <v/>
      </c>
      <c r="O452" s="22"/>
      <c r="P452" s="25" t="s">
        <v>965</v>
      </c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</row>
    <row r="453" spans="1:71" ht="16.5" customHeight="1" x14ac:dyDescent="0.25">
      <c r="A453" s="11"/>
      <c r="B453" s="23" t="e">
        <f t="shared" si="59"/>
        <v>#VALUE!</v>
      </c>
      <c r="C453" s="23" t="e">
        <f t="shared" si="59"/>
        <v>#VALUE!</v>
      </c>
      <c r="D453" s="23" t="e">
        <f t="shared" si="59"/>
        <v>#VALUE!</v>
      </c>
      <c r="E453" s="23" t="e">
        <f t="shared" si="59"/>
        <v>#VALUE!</v>
      </c>
      <c r="F453" s="23" t="e">
        <f t="shared" si="59"/>
        <v>#VALUE!</v>
      </c>
      <c r="G453" s="23" t="e">
        <f t="shared" si="59"/>
        <v>#VALUE!</v>
      </c>
      <c r="H453" s="23" t="e">
        <f t="shared" si="59"/>
        <v>#VALUE!</v>
      </c>
      <c r="I453" s="23" t="e">
        <f t="shared" si="59"/>
        <v>#VALUE!</v>
      </c>
      <c r="J453" s="23" t="e">
        <f t="shared" si="59"/>
        <v>#VALUE!</v>
      </c>
      <c r="K453" s="23" t="e">
        <f t="shared" si="59"/>
        <v>#VALUE!</v>
      </c>
      <c r="L453" s="23" t="e">
        <f t="shared" si="59"/>
        <v>#VALUE!</v>
      </c>
      <c r="M453" s="23" t="e">
        <f t="shared" si="59"/>
        <v>#VALUE!</v>
      </c>
      <c r="N453" s="23" t="str">
        <f t="shared" si="60"/>
        <v/>
      </c>
      <c r="O453" s="22"/>
      <c r="P453" s="25" t="s">
        <v>971</v>
      </c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</row>
    <row r="454" spans="1:71" ht="16.5" customHeight="1" x14ac:dyDescent="0.25">
      <c r="A454" s="11"/>
      <c r="B454" s="38" t="e">
        <f t="shared" ref="B454:M454" si="61">SUM(B450:B453)</f>
        <v>#VALUE!</v>
      </c>
      <c r="C454" s="38" t="e">
        <f t="shared" si="61"/>
        <v>#VALUE!</v>
      </c>
      <c r="D454" s="38" t="e">
        <f t="shared" si="61"/>
        <v>#VALUE!</v>
      </c>
      <c r="E454" s="38" t="e">
        <f t="shared" si="61"/>
        <v>#VALUE!</v>
      </c>
      <c r="F454" s="38" t="e">
        <f t="shared" si="61"/>
        <v>#VALUE!</v>
      </c>
      <c r="G454" s="38" t="e">
        <f t="shared" si="61"/>
        <v>#VALUE!</v>
      </c>
      <c r="H454" s="38" t="e">
        <f t="shared" si="61"/>
        <v>#VALUE!</v>
      </c>
      <c r="I454" s="38" t="e">
        <f t="shared" si="61"/>
        <v>#VALUE!</v>
      </c>
      <c r="J454" s="38" t="e">
        <f t="shared" si="61"/>
        <v>#VALUE!</v>
      </c>
      <c r="K454" s="38" t="e">
        <f t="shared" si="61"/>
        <v>#VALUE!</v>
      </c>
      <c r="L454" s="38" t="e">
        <f t="shared" si="61"/>
        <v>#VALUE!</v>
      </c>
      <c r="M454" s="38" t="e">
        <f t="shared" si="61"/>
        <v>#VALUE!</v>
      </c>
      <c r="N454" s="38" t="e">
        <f>IF(N451="",N450*4,IF(N452="",(N451+N450)*2,IF(N453="",((N452+N451+N450)/3)*4,SUM(N450:N453))))</f>
        <v>#VALUE!</v>
      </c>
      <c r="O454" s="22" t="e">
        <f>RATE(M$324-B$324,,-B454,M454)</f>
        <v>#VALUE!</v>
      </c>
      <c r="P454" s="25" t="s">
        <v>966</v>
      </c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</row>
    <row r="455" spans="1:71" ht="16.5" customHeight="1" x14ac:dyDescent="0.25">
      <c r="A455" s="11"/>
      <c r="B455" s="196" t="s">
        <v>974</v>
      </c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7"/>
      <c r="O455" s="22"/>
      <c r="P455" s="25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</row>
    <row r="456" spans="1:71" ht="16.5" customHeight="1" x14ac:dyDescent="0.25">
      <c r="A456" s="11"/>
      <c r="B456" s="199" t="s">
        <v>1146</v>
      </c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1"/>
      <c r="O456" s="22"/>
      <c r="P456" s="25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</row>
    <row r="457" spans="1:71" ht="16.5" customHeight="1" x14ac:dyDescent="0.25">
      <c r="A457" s="11"/>
      <c r="B457" s="32" t="str">
        <f t="shared" ref="B457:N460" si="62">IFERROR(VLOOKUP($B$456,$130:$203,MATCH($P457&amp;"/"&amp;B$324,$128:$128,0),FALSE),"")</f>
        <v/>
      </c>
      <c r="C457" s="32" t="str">
        <f t="shared" si="62"/>
        <v/>
      </c>
      <c r="D457" s="32" t="str">
        <f t="shared" si="62"/>
        <v/>
      </c>
      <c r="E457" s="32" t="str">
        <f t="shared" si="62"/>
        <v/>
      </c>
      <c r="F457" s="32" t="str">
        <f t="shared" si="62"/>
        <v/>
      </c>
      <c r="G457" s="32" t="str">
        <f t="shared" si="62"/>
        <v/>
      </c>
      <c r="H457" s="32" t="str">
        <f t="shared" si="62"/>
        <v/>
      </c>
      <c r="I457" s="32" t="str">
        <f t="shared" si="62"/>
        <v/>
      </c>
      <c r="J457" s="32" t="str">
        <f t="shared" si="62"/>
        <v/>
      </c>
      <c r="K457" s="32" t="str">
        <f t="shared" si="62"/>
        <v/>
      </c>
      <c r="L457" s="32" t="str">
        <f t="shared" si="62"/>
        <v/>
      </c>
      <c r="M457" s="32" t="str">
        <f t="shared" si="62"/>
        <v/>
      </c>
      <c r="N457" s="32" t="str">
        <f t="shared" si="62"/>
        <v/>
      </c>
      <c r="O457" s="22"/>
      <c r="P457" s="25" t="s">
        <v>963</v>
      </c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</row>
    <row r="458" spans="1:71" ht="16.5" customHeight="1" x14ac:dyDescent="0.25">
      <c r="A458" s="11"/>
      <c r="B458" s="23" t="str">
        <f t="shared" si="62"/>
        <v/>
      </c>
      <c r="C458" s="23" t="str">
        <f t="shared" si="62"/>
        <v/>
      </c>
      <c r="D458" s="23" t="str">
        <f t="shared" si="62"/>
        <v/>
      </c>
      <c r="E458" s="23" t="str">
        <f t="shared" si="62"/>
        <v/>
      </c>
      <c r="F458" s="23" t="str">
        <f t="shared" si="62"/>
        <v/>
      </c>
      <c r="G458" s="23" t="str">
        <f t="shared" si="62"/>
        <v/>
      </c>
      <c r="H458" s="23" t="str">
        <f t="shared" si="62"/>
        <v/>
      </c>
      <c r="I458" s="23" t="str">
        <f t="shared" si="62"/>
        <v/>
      </c>
      <c r="J458" s="23" t="str">
        <f t="shared" si="62"/>
        <v/>
      </c>
      <c r="K458" s="23" t="str">
        <f t="shared" si="62"/>
        <v/>
      </c>
      <c r="L458" s="23" t="str">
        <f t="shared" si="62"/>
        <v/>
      </c>
      <c r="M458" s="23" t="str">
        <f t="shared" si="62"/>
        <v/>
      </c>
      <c r="N458" s="23" t="str">
        <f t="shared" si="62"/>
        <v/>
      </c>
      <c r="O458" s="22"/>
      <c r="P458" s="25" t="s">
        <v>964</v>
      </c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</row>
    <row r="459" spans="1:71" ht="16.5" customHeight="1" x14ac:dyDescent="0.25">
      <c r="A459" s="11"/>
      <c r="B459" s="23" t="str">
        <f t="shared" si="62"/>
        <v/>
      </c>
      <c r="C459" s="23" t="str">
        <f t="shared" si="62"/>
        <v/>
      </c>
      <c r="D459" s="23" t="str">
        <f t="shared" si="62"/>
        <v/>
      </c>
      <c r="E459" s="23" t="str">
        <f t="shared" si="62"/>
        <v/>
      </c>
      <c r="F459" s="23" t="str">
        <f t="shared" si="62"/>
        <v/>
      </c>
      <c r="G459" s="23" t="str">
        <f t="shared" si="62"/>
        <v/>
      </c>
      <c r="H459" s="23" t="str">
        <f t="shared" si="62"/>
        <v/>
      </c>
      <c r="I459" s="23" t="str">
        <f t="shared" si="62"/>
        <v/>
      </c>
      <c r="J459" s="23" t="str">
        <f t="shared" si="62"/>
        <v/>
      </c>
      <c r="K459" s="23" t="str">
        <f t="shared" si="62"/>
        <v/>
      </c>
      <c r="L459" s="23" t="str">
        <f t="shared" si="62"/>
        <v/>
      </c>
      <c r="M459" s="23" t="str">
        <f t="shared" si="62"/>
        <v/>
      </c>
      <c r="N459" s="23" t="str">
        <f t="shared" si="62"/>
        <v/>
      </c>
      <c r="O459" s="22"/>
      <c r="P459" s="25" t="s">
        <v>965</v>
      </c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</row>
    <row r="460" spans="1:71" ht="16.5" customHeight="1" x14ac:dyDescent="0.25">
      <c r="A460" s="11"/>
      <c r="B460" s="35" t="str">
        <f t="shared" si="62"/>
        <v/>
      </c>
      <c r="C460" s="35" t="str">
        <f t="shared" si="62"/>
        <v/>
      </c>
      <c r="D460" s="35" t="str">
        <f t="shared" si="62"/>
        <v/>
      </c>
      <c r="E460" s="35" t="str">
        <f t="shared" si="62"/>
        <v/>
      </c>
      <c r="F460" s="35" t="str">
        <f t="shared" si="62"/>
        <v/>
      </c>
      <c r="G460" s="35" t="str">
        <f t="shared" si="62"/>
        <v/>
      </c>
      <c r="H460" s="35" t="str">
        <f t="shared" si="62"/>
        <v/>
      </c>
      <c r="I460" s="35" t="str">
        <f t="shared" si="62"/>
        <v/>
      </c>
      <c r="J460" s="35" t="str">
        <f t="shared" si="62"/>
        <v/>
      </c>
      <c r="K460" s="35" t="str">
        <f t="shared" si="62"/>
        <v/>
      </c>
      <c r="L460" s="35" t="str">
        <f t="shared" si="62"/>
        <v/>
      </c>
      <c r="M460" s="35" t="str">
        <f t="shared" si="62"/>
        <v/>
      </c>
      <c r="N460" s="35" t="str">
        <f t="shared" si="62"/>
        <v/>
      </c>
      <c r="O460" s="22"/>
      <c r="P460" s="25" t="s">
        <v>971</v>
      </c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</row>
    <row r="461" spans="1:71" ht="16.5" customHeight="1" x14ac:dyDescent="0.25">
      <c r="A461" s="11"/>
      <c r="B461" s="35">
        <f t="shared" ref="B461:M461" si="63">SUM(B457:B460)</f>
        <v>0</v>
      </c>
      <c r="C461" s="35">
        <f t="shared" si="63"/>
        <v>0</v>
      </c>
      <c r="D461" s="35">
        <f t="shared" si="63"/>
        <v>0</v>
      </c>
      <c r="E461" s="35">
        <f t="shared" si="63"/>
        <v>0</v>
      </c>
      <c r="F461" s="35">
        <f t="shared" si="63"/>
        <v>0</v>
      </c>
      <c r="G461" s="35">
        <f t="shared" si="63"/>
        <v>0</v>
      </c>
      <c r="H461" s="35">
        <f t="shared" si="63"/>
        <v>0</v>
      </c>
      <c r="I461" s="35">
        <f t="shared" si="63"/>
        <v>0</v>
      </c>
      <c r="J461" s="35">
        <f t="shared" si="63"/>
        <v>0</v>
      </c>
      <c r="K461" s="35">
        <f t="shared" si="63"/>
        <v>0</v>
      </c>
      <c r="L461" s="35">
        <f t="shared" si="63"/>
        <v>0</v>
      </c>
      <c r="M461" s="35">
        <f t="shared" si="63"/>
        <v>0</v>
      </c>
      <c r="N461" s="35" t="e">
        <f>IF(N458="",N457*4,IF(N459="",(N458+N457)*2,IF(N460="",((N459+N458+N457)/3)*4,SUM(N457:N460))))</f>
        <v>#VALUE!</v>
      </c>
      <c r="O461" s="22" t="e">
        <f t="shared" ref="O461:O462" si="64">RATE(M$324-B$324,,-B461,M461)</f>
        <v>#NUM!</v>
      </c>
      <c r="P461" s="25" t="s">
        <v>966</v>
      </c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</row>
    <row r="462" spans="1:71" ht="16.5" customHeight="1" x14ac:dyDescent="0.25">
      <c r="A462" s="11"/>
      <c r="B462" s="39" t="e">
        <f t="shared" ref="B462:N462" si="65">B461/B$441</f>
        <v>#DIV/0!</v>
      </c>
      <c r="C462" s="40" t="e">
        <f t="shared" si="65"/>
        <v>#DIV/0!</v>
      </c>
      <c r="D462" s="40" t="e">
        <f t="shared" si="65"/>
        <v>#DIV/0!</v>
      </c>
      <c r="E462" s="40" t="e">
        <f t="shared" si="65"/>
        <v>#DIV/0!</v>
      </c>
      <c r="F462" s="40" t="e">
        <f t="shared" si="65"/>
        <v>#DIV/0!</v>
      </c>
      <c r="G462" s="40" t="e">
        <f t="shared" si="65"/>
        <v>#DIV/0!</v>
      </c>
      <c r="H462" s="40" t="e">
        <f t="shared" si="65"/>
        <v>#DIV/0!</v>
      </c>
      <c r="I462" s="40" t="e">
        <f t="shared" si="65"/>
        <v>#DIV/0!</v>
      </c>
      <c r="J462" s="40" t="e">
        <f t="shared" si="65"/>
        <v>#DIV/0!</v>
      </c>
      <c r="K462" s="40" t="e">
        <f t="shared" si="65"/>
        <v>#DIV/0!</v>
      </c>
      <c r="L462" s="40" t="e">
        <f t="shared" si="65"/>
        <v>#DIV/0!</v>
      </c>
      <c r="M462" s="40" t="e">
        <f t="shared" si="65"/>
        <v>#DIV/0!</v>
      </c>
      <c r="N462" s="41" t="e">
        <f t="shared" si="65"/>
        <v>#VALUE!</v>
      </c>
      <c r="O462" s="22" t="e">
        <f t="shared" si="64"/>
        <v>#DIV/0!</v>
      </c>
      <c r="P462" s="27" t="s">
        <v>967</v>
      </c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</row>
    <row r="463" spans="1:71" ht="16.5" customHeight="1" x14ac:dyDescent="0.25">
      <c r="A463" s="28"/>
      <c r="B463" s="36"/>
      <c r="C463" s="26" t="e">
        <f t="shared" ref="C463:N463" si="66">C461/B461-1</f>
        <v>#DIV/0!</v>
      </c>
      <c r="D463" s="26" t="e">
        <f t="shared" si="66"/>
        <v>#DIV/0!</v>
      </c>
      <c r="E463" s="26" t="e">
        <f t="shared" si="66"/>
        <v>#DIV/0!</v>
      </c>
      <c r="F463" s="26" t="e">
        <f t="shared" si="66"/>
        <v>#DIV/0!</v>
      </c>
      <c r="G463" s="26" t="e">
        <f t="shared" si="66"/>
        <v>#DIV/0!</v>
      </c>
      <c r="H463" s="26" t="e">
        <f t="shared" si="66"/>
        <v>#DIV/0!</v>
      </c>
      <c r="I463" s="26" t="e">
        <f t="shared" si="66"/>
        <v>#DIV/0!</v>
      </c>
      <c r="J463" s="26" t="e">
        <f t="shared" si="66"/>
        <v>#DIV/0!</v>
      </c>
      <c r="K463" s="26" t="e">
        <f t="shared" si="66"/>
        <v>#DIV/0!</v>
      </c>
      <c r="L463" s="26" t="e">
        <f t="shared" si="66"/>
        <v>#DIV/0!</v>
      </c>
      <c r="M463" s="26" t="e">
        <f t="shared" si="66"/>
        <v>#DIV/0!</v>
      </c>
      <c r="N463" s="26" t="e">
        <f t="shared" si="66"/>
        <v>#VALUE!</v>
      </c>
      <c r="O463" s="33"/>
      <c r="P463" s="27" t="s">
        <v>972</v>
      </c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</row>
    <row r="464" spans="1:71" ht="16.5" customHeight="1" x14ac:dyDescent="0.25">
      <c r="A464" s="11"/>
      <c r="B464" s="197" t="s">
        <v>1203</v>
      </c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4"/>
      <c r="O464" s="22"/>
      <c r="P464" s="25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</row>
    <row r="465" spans="1:71" ht="16.5" customHeight="1" x14ac:dyDescent="0.25">
      <c r="A465" s="11"/>
      <c r="B465" s="32" t="str">
        <f t="shared" ref="B465:N469" si="67">IFERROR(B437-B457,"")</f>
        <v/>
      </c>
      <c r="C465" s="32" t="str">
        <f t="shared" si="67"/>
        <v/>
      </c>
      <c r="D465" s="32" t="str">
        <f t="shared" si="67"/>
        <v/>
      </c>
      <c r="E465" s="32" t="str">
        <f t="shared" si="67"/>
        <v/>
      </c>
      <c r="F465" s="32" t="str">
        <f t="shared" si="67"/>
        <v/>
      </c>
      <c r="G465" s="32" t="str">
        <f t="shared" si="67"/>
        <v/>
      </c>
      <c r="H465" s="32" t="str">
        <f t="shared" si="67"/>
        <v/>
      </c>
      <c r="I465" s="32" t="str">
        <f t="shared" si="67"/>
        <v/>
      </c>
      <c r="J465" s="32" t="str">
        <f t="shared" si="67"/>
        <v/>
      </c>
      <c r="K465" s="32" t="str">
        <f t="shared" si="67"/>
        <v/>
      </c>
      <c r="L465" s="32" t="str">
        <f t="shared" si="67"/>
        <v/>
      </c>
      <c r="M465" s="32" t="str">
        <f t="shared" si="67"/>
        <v/>
      </c>
      <c r="N465" s="32" t="str">
        <f t="shared" si="67"/>
        <v/>
      </c>
      <c r="O465" s="22"/>
      <c r="P465" s="25" t="s">
        <v>963</v>
      </c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</row>
    <row r="466" spans="1:71" ht="16.5" customHeight="1" x14ac:dyDescent="0.25">
      <c r="A466" s="11"/>
      <c r="B466" s="23" t="str">
        <f t="shared" si="67"/>
        <v/>
      </c>
      <c r="C466" s="23" t="str">
        <f t="shared" si="67"/>
        <v/>
      </c>
      <c r="D466" s="23" t="str">
        <f t="shared" si="67"/>
        <v/>
      </c>
      <c r="E466" s="23" t="str">
        <f t="shared" si="67"/>
        <v/>
      </c>
      <c r="F466" s="23" t="str">
        <f t="shared" si="67"/>
        <v/>
      </c>
      <c r="G466" s="23" t="str">
        <f t="shared" si="67"/>
        <v/>
      </c>
      <c r="H466" s="23" t="str">
        <f t="shared" si="67"/>
        <v/>
      </c>
      <c r="I466" s="23" t="str">
        <f t="shared" si="67"/>
        <v/>
      </c>
      <c r="J466" s="23" t="str">
        <f t="shared" si="67"/>
        <v/>
      </c>
      <c r="K466" s="23" t="str">
        <f t="shared" si="67"/>
        <v/>
      </c>
      <c r="L466" s="23" t="str">
        <f t="shared" si="67"/>
        <v/>
      </c>
      <c r="M466" s="23" t="str">
        <f t="shared" si="67"/>
        <v/>
      </c>
      <c r="N466" s="23" t="str">
        <f t="shared" si="67"/>
        <v/>
      </c>
      <c r="O466" s="22"/>
      <c r="P466" s="25" t="s">
        <v>964</v>
      </c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</row>
    <row r="467" spans="1:71" ht="16.5" customHeight="1" x14ac:dyDescent="0.25">
      <c r="A467" s="11"/>
      <c r="B467" s="23" t="str">
        <f t="shared" si="67"/>
        <v/>
      </c>
      <c r="C467" s="23" t="str">
        <f t="shared" si="67"/>
        <v/>
      </c>
      <c r="D467" s="23" t="str">
        <f t="shared" si="67"/>
        <v/>
      </c>
      <c r="E467" s="23" t="str">
        <f t="shared" si="67"/>
        <v/>
      </c>
      <c r="F467" s="23" t="str">
        <f t="shared" si="67"/>
        <v/>
      </c>
      <c r="G467" s="23" t="str">
        <f t="shared" si="67"/>
        <v/>
      </c>
      <c r="H467" s="23" t="str">
        <f t="shared" si="67"/>
        <v/>
      </c>
      <c r="I467" s="23" t="str">
        <f t="shared" si="67"/>
        <v/>
      </c>
      <c r="J467" s="23" t="str">
        <f t="shared" si="67"/>
        <v/>
      </c>
      <c r="K467" s="23" t="str">
        <f t="shared" si="67"/>
        <v/>
      </c>
      <c r="L467" s="23" t="str">
        <f t="shared" si="67"/>
        <v/>
      </c>
      <c r="M467" s="23" t="str">
        <f t="shared" si="67"/>
        <v/>
      </c>
      <c r="N467" s="23" t="str">
        <f t="shared" si="67"/>
        <v/>
      </c>
      <c r="O467" s="22"/>
      <c r="P467" s="25" t="s">
        <v>965</v>
      </c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</row>
    <row r="468" spans="1:71" ht="16.5" customHeight="1" x14ac:dyDescent="0.25">
      <c r="A468" s="11"/>
      <c r="B468" s="35" t="str">
        <f t="shared" si="67"/>
        <v/>
      </c>
      <c r="C468" s="35" t="str">
        <f t="shared" si="67"/>
        <v/>
      </c>
      <c r="D468" s="35" t="str">
        <f t="shared" si="67"/>
        <v/>
      </c>
      <c r="E468" s="35" t="str">
        <f t="shared" si="67"/>
        <v/>
      </c>
      <c r="F468" s="35" t="str">
        <f t="shared" si="67"/>
        <v/>
      </c>
      <c r="G468" s="35" t="str">
        <f t="shared" si="67"/>
        <v/>
      </c>
      <c r="H468" s="35" t="str">
        <f t="shared" si="67"/>
        <v/>
      </c>
      <c r="I468" s="35" t="str">
        <f t="shared" si="67"/>
        <v/>
      </c>
      <c r="J468" s="35" t="str">
        <f t="shared" si="67"/>
        <v/>
      </c>
      <c r="K468" s="35" t="str">
        <f t="shared" si="67"/>
        <v/>
      </c>
      <c r="L468" s="35" t="str">
        <f t="shared" si="67"/>
        <v/>
      </c>
      <c r="M468" s="35" t="str">
        <f t="shared" si="67"/>
        <v/>
      </c>
      <c r="N468" s="35" t="str">
        <f t="shared" si="67"/>
        <v/>
      </c>
      <c r="O468" s="22"/>
      <c r="P468" s="25" t="s">
        <v>971</v>
      </c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</row>
    <row r="469" spans="1:71" ht="16.5" customHeight="1" x14ac:dyDescent="0.25">
      <c r="A469" s="11"/>
      <c r="B469" s="32">
        <f t="shared" si="67"/>
        <v>0</v>
      </c>
      <c r="C469" s="32">
        <f t="shared" si="67"/>
        <v>0</v>
      </c>
      <c r="D469" s="32">
        <f t="shared" si="67"/>
        <v>0</v>
      </c>
      <c r="E469" s="32">
        <f t="shared" si="67"/>
        <v>0</v>
      </c>
      <c r="F469" s="32">
        <f t="shared" si="67"/>
        <v>0</v>
      </c>
      <c r="G469" s="32">
        <f t="shared" si="67"/>
        <v>0</v>
      </c>
      <c r="H469" s="32">
        <f t="shared" si="67"/>
        <v>0</v>
      </c>
      <c r="I469" s="32">
        <f t="shared" si="67"/>
        <v>0</v>
      </c>
      <c r="J469" s="32">
        <f t="shared" si="67"/>
        <v>0</v>
      </c>
      <c r="K469" s="32">
        <f t="shared" si="67"/>
        <v>0</v>
      </c>
      <c r="L469" s="32">
        <f t="shared" si="67"/>
        <v>0</v>
      </c>
      <c r="M469" s="32">
        <f t="shared" si="67"/>
        <v>0</v>
      </c>
      <c r="N469" s="32" t="str">
        <f t="shared" si="67"/>
        <v/>
      </c>
      <c r="O469" s="22" t="e">
        <f t="shared" ref="O469:O470" si="68">RATE(M$324-B$324,,-B469,M469)</f>
        <v>#NUM!</v>
      </c>
      <c r="P469" s="25" t="s">
        <v>966</v>
      </c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</row>
    <row r="470" spans="1:71" ht="16.5" customHeight="1" x14ac:dyDescent="0.25">
      <c r="A470" s="11"/>
      <c r="B470" s="26" t="e">
        <f t="shared" ref="B470:N470" si="69">B469/B$441</f>
        <v>#DIV/0!</v>
      </c>
      <c r="C470" s="26" t="e">
        <f t="shared" si="69"/>
        <v>#DIV/0!</v>
      </c>
      <c r="D470" s="26" t="e">
        <f t="shared" si="69"/>
        <v>#DIV/0!</v>
      </c>
      <c r="E470" s="26" t="e">
        <f t="shared" si="69"/>
        <v>#DIV/0!</v>
      </c>
      <c r="F470" s="26" t="e">
        <f t="shared" si="69"/>
        <v>#DIV/0!</v>
      </c>
      <c r="G470" s="26" t="e">
        <f t="shared" si="69"/>
        <v>#DIV/0!</v>
      </c>
      <c r="H470" s="26" t="e">
        <f t="shared" si="69"/>
        <v>#DIV/0!</v>
      </c>
      <c r="I470" s="26" t="e">
        <f t="shared" si="69"/>
        <v>#DIV/0!</v>
      </c>
      <c r="J470" s="26" t="e">
        <f t="shared" si="69"/>
        <v>#DIV/0!</v>
      </c>
      <c r="K470" s="26" t="e">
        <f t="shared" si="69"/>
        <v>#DIV/0!</v>
      </c>
      <c r="L470" s="26" t="e">
        <f t="shared" si="69"/>
        <v>#DIV/0!</v>
      </c>
      <c r="M470" s="26" t="e">
        <f t="shared" si="69"/>
        <v>#DIV/0!</v>
      </c>
      <c r="N470" s="26" t="e">
        <f t="shared" si="69"/>
        <v>#VALUE!</v>
      </c>
      <c r="O470" s="22" t="e">
        <f t="shared" si="68"/>
        <v>#DIV/0!</v>
      </c>
      <c r="P470" s="40" t="s">
        <v>976</v>
      </c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</row>
    <row r="471" spans="1:71" ht="16.5" customHeight="1" x14ac:dyDescent="0.25">
      <c r="A471" s="28"/>
      <c r="B471" s="36"/>
      <c r="C471" s="26" t="e">
        <f t="shared" ref="C471:N471" si="70">C469/B469-1</f>
        <v>#DIV/0!</v>
      </c>
      <c r="D471" s="26" t="e">
        <f t="shared" si="70"/>
        <v>#DIV/0!</v>
      </c>
      <c r="E471" s="26" t="e">
        <f t="shared" si="70"/>
        <v>#DIV/0!</v>
      </c>
      <c r="F471" s="26" t="e">
        <f t="shared" si="70"/>
        <v>#DIV/0!</v>
      </c>
      <c r="G471" s="26" t="e">
        <f t="shared" si="70"/>
        <v>#DIV/0!</v>
      </c>
      <c r="H471" s="26" t="e">
        <f t="shared" si="70"/>
        <v>#DIV/0!</v>
      </c>
      <c r="I471" s="26" t="e">
        <f t="shared" si="70"/>
        <v>#DIV/0!</v>
      </c>
      <c r="J471" s="26" t="e">
        <f t="shared" si="70"/>
        <v>#DIV/0!</v>
      </c>
      <c r="K471" s="26" t="e">
        <f t="shared" si="70"/>
        <v>#DIV/0!</v>
      </c>
      <c r="L471" s="26" t="e">
        <f t="shared" si="70"/>
        <v>#DIV/0!</v>
      </c>
      <c r="M471" s="26" t="e">
        <f t="shared" si="70"/>
        <v>#DIV/0!</v>
      </c>
      <c r="N471" s="26" t="e">
        <f t="shared" si="70"/>
        <v>#VALUE!</v>
      </c>
      <c r="O471" s="33"/>
      <c r="P471" s="27" t="s">
        <v>972</v>
      </c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</row>
    <row r="472" spans="1:71" ht="16.5" customHeight="1" x14ac:dyDescent="0.25">
      <c r="A472" s="11"/>
      <c r="B472" s="194" t="s">
        <v>977</v>
      </c>
      <c r="C472" s="18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4"/>
      <c r="O472" s="22"/>
      <c r="P472" s="15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</row>
    <row r="473" spans="1:71" ht="16.5" customHeight="1" x14ac:dyDescent="0.25">
      <c r="A473" s="11"/>
      <c r="B473" s="195" t="s">
        <v>1204</v>
      </c>
      <c r="C473" s="183"/>
      <c r="D473" s="183"/>
      <c r="E473" s="183"/>
      <c r="F473" s="183"/>
      <c r="G473" s="183"/>
      <c r="H473" s="183"/>
      <c r="I473" s="183"/>
      <c r="J473" s="183"/>
      <c r="K473" s="183"/>
      <c r="L473" s="183"/>
      <c r="M473" s="183"/>
      <c r="N473" s="184"/>
      <c r="O473" s="22"/>
      <c r="P473" s="15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</row>
    <row r="474" spans="1:71" ht="16.5" customHeight="1" x14ac:dyDescent="0.25">
      <c r="A474" s="11"/>
      <c r="B474" s="32" t="str">
        <f t="shared" ref="B474:N477" si="71">IFERROR(VLOOKUP($B$473,$130:$203,MATCH($P474&amp;"/"&amp;B$324,$128:$128,0),FALSE),"")</f>
        <v/>
      </c>
      <c r="C474" s="32" t="str">
        <f t="shared" si="71"/>
        <v/>
      </c>
      <c r="D474" s="32" t="str">
        <f t="shared" si="71"/>
        <v/>
      </c>
      <c r="E474" s="32" t="str">
        <f t="shared" si="71"/>
        <v/>
      </c>
      <c r="F474" s="32" t="str">
        <f t="shared" si="71"/>
        <v/>
      </c>
      <c r="G474" s="32" t="str">
        <f t="shared" si="71"/>
        <v/>
      </c>
      <c r="H474" s="32" t="str">
        <f t="shared" si="71"/>
        <v/>
      </c>
      <c r="I474" s="32" t="str">
        <f t="shared" si="71"/>
        <v/>
      </c>
      <c r="J474" s="32" t="str">
        <f t="shared" si="71"/>
        <v/>
      </c>
      <c r="K474" s="32" t="str">
        <f t="shared" si="71"/>
        <v/>
      </c>
      <c r="L474" s="32" t="str">
        <f t="shared" si="71"/>
        <v/>
      </c>
      <c r="M474" s="32" t="str">
        <f t="shared" si="71"/>
        <v/>
      </c>
      <c r="N474" s="32" t="str">
        <f t="shared" si="71"/>
        <v/>
      </c>
      <c r="O474" s="22"/>
      <c r="P474" s="25" t="s">
        <v>963</v>
      </c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</row>
    <row r="475" spans="1:71" ht="16.5" customHeight="1" x14ac:dyDescent="0.25">
      <c r="A475" s="11"/>
      <c r="B475" s="23" t="str">
        <f t="shared" si="71"/>
        <v/>
      </c>
      <c r="C475" s="23" t="str">
        <f t="shared" si="71"/>
        <v/>
      </c>
      <c r="D475" s="23" t="str">
        <f t="shared" si="71"/>
        <v/>
      </c>
      <c r="E475" s="23" t="str">
        <f t="shared" si="71"/>
        <v/>
      </c>
      <c r="F475" s="23" t="str">
        <f t="shared" si="71"/>
        <v/>
      </c>
      <c r="G475" s="23" t="str">
        <f t="shared" si="71"/>
        <v/>
      </c>
      <c r="H475" s="23" t="str">
        <f t="shared" si="71"/>
        <v/>
      </c>
      <c r="I475" s="23" t="str">
        <f t="shared" si="71"/>
        <v/>
      </c>
      <c r="J475" s="23" t="str">
        <f t="shared" si="71"/>
        <v/>
      </c>
      <c r="K475" s="23" t="str">
        <f t="shared" si="71"/>
        <v/>
      </c>
      <c r="L475" s="23" t="str">
        <f t="shared" si="71"/>
        <v/>
      </c>
      <c r="M475" s="23" t="str">
        <f t="shared" si="71"/>
        <v/>
      </c>
      <c r="N475" s="23" t="str">
        <f t="shared" si="71"/>
        <v/>
      </c>
      <c r="O475" s="22"/>
      <c r="P475" s="25" t="s">
        <v>964</v>
      </c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</row>
    <row r="476" spans="1:71" ht="16.5" customHeight="1" x14ac:dyDescent="0.25">
      <c r="A476" s="11"/>
      <c r="B476" s="23" t="str">
        <f t="shared" si="71"/>
        <v/>
      </c>
      <c r="C476" s="23" t="str">
        <f t="shared" si="71"/>
        <v/>
      </c>
      <c r="D476" s="23" t="str">
        <f t="shared" si="71"/>
        <v/>
      </c>
      <c r="E476" s="23" t="str">
        <f t="shared" si="71"/>
        <v/>
      </c>
      <c r="F476" s="23" t="str">
        <f t="shared" si="71"/>
        <v/>
      </c>
      <c r="G476" s="23" t="str">
        <f t="shared" si="71"/>
        <v/>
      </c>
      <c r="H476" s="23" t="str">
        <f t="shared" si="71"/>
        <v/>
      </c>
      <c r="I476" s="23" t="str">
        <f t="shared" si="71"/>
        <v/>
      </c>
      <c r="J476" s="23" t="str">
        <f t="shared" si="71"/>
        <v/>
      </c>
      <c r="K476" s="23" t="str">
        <f t="shared" si="71"/>
        <v/>
      </c>
      <c r="L476" s="23" t="str">
        <f t="shared" si="71"/>
        <v/>
      </c>
      <c r="M476" s="23" t="str">
        <f t="shared" si="71"/>
        <v/>
      </c>
      <c r="N476" s="23" t="str">
        <f t="shared" si="71"/>
        <v/>
      </c>
      <c r="O476" s="22"/>
      <c r="P476" s="25" t="s">
        <v>965</v>
      </c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</row>
    <row r="477" spans="1:71" ht="16.5" customHeight="1" x14ac:dyDescent="0.25">
      <c r="A477" s="11"/>
      <c r="B477" s="35" t="str">
        <f t="shared" si="71"/>
        <v/>
      </c>
      <c r="C477" s="35" t="str">
        <f t="shared" si="71"/>
        <v/>
      </c>
      <c r="D477" s="35" t="str">
        <f t="shared" si="71"/>
        <v/>
      </c>
      <c r="E477" s="35" t="str">
        <f t="shared" si="71"/>
        <v/>
      </c>
      <c r="F477" s="35" t="str">
        <f t="shared" si="71"/>
        <v/>
      </c>
      <c r="G477" s="35" t="str">
        <f t="shared" si="71"/>
        <v/>
      </c>
      <c r="H477" s="35" t="str">
        <f t="shared" si="71"/>
        <v/>
      </c>
      <c r="I477" s="35" t="str">
        <f t="shared" si="71"/>
        <v/>
      </c>
      <c r="J477" s="35" t="str">
        <f t="shared" si="71"/>
        <v/>
      </c>
      <c r="K477" s="35" t="str">
        <f t="shared" si="71"/>
        <v/>
      </c>
      <c r="L477" s="35" t="str">
        <f t="shared" si="71"/>
        <v/>
      </c>
      <c r="M477" s="35" t="str">
        <f t="shared" si="71"/>
        <v/>
      </c>
      <c r="N477" s="35" t="str">
        <f t="shared" si="71"/>
        <v/>
      </c>
      <c r="O477" s="22"/>
      <c r="P477" s="25" t="s">
        <v>971</v>
      </c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</row>
    <row r="478" spans="1:71" ht="16.5" customHeight="1" x14ac:dyDescent="0.25">
      <c r="A478" s="11"/>
      <c r="B478" s="35">
        <f t="shared" ref="B478:M478" si="72">SUM(B474:B477)</f>
        <v>0</v>
      </c>
      <c r="C478" s="35">
        <f t="shared" si="72"/>
        <v>0</v>
      </c>
      <c r="D478" s="35">
        <f t="shared" si="72"/>
        <v>0</v>
      </c>
      <c r="E478" s="35">
        <f t="shared" si="72"/>
        <v>0</v>
      </c>
      <c r="F478" s="35">
        <f t="shared" si="72"/>
        <v>0</v>
      </c>
      <c r="G478" s="35">
        <f t="shared" si="72"/>
        <v>0</v>
      </c>
      <c r="H478" s="35">
        <f t="shared" si="72"/>
        <v>0</v>
      </c>
      <c r="I478" s="35">
        <f t="shared" si="72"/>
        <v>0</v>
      </c>
      <c r="J478" s="35">
        <f t="shared" si="72"/>
        <v>0</v>
      </c>
      <c r="K478" s="35">
        <f t="shared" si="72"/>
        <v>0</v>
      </c>
      <c r="L478" s="35">
        <f t="shared" si="72"/>
        <v>0</v>
      </c>
      <c r="M478" s="35">
        <f t="shared" si="72"/>
        <v>0</v>
      </c>
      <c r="N478" s="35" t="e">
        <f>IF(N475="",N474*4,IF(N476="",(N475+N474)*2,IF(N477="",((N476+N475+N474)/3)*4,SUM(N474:N477))))</f>
        <v>#VALUE!</v>
      </c>
      <c r="O478" s="22" t="e">
        <f t="shared" ref="O478:O479" si="73">RATE(M$324-C$324,,-C478,M478)</f>
        <v>#NUM!</v>
      </c>
      <c r="P478" s="25" t="s">
        <v>966</v>
      </c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</row>
    <row r="479" spans="1:71" ht="16.5" customHeight="1" x14ac:dyDescent="0.25">
      <c r="A479" s="11"/>
      <c r="B479" s="26" t="e">
        <f t="shared" ref="B479:N479" si="74">+B478/(B$441+B$448)</f>
        <v>#DIV/0!</v>
      </c>
      <c r="C479" s="26" t="e">
        <f t="shared" si="74"/>
        <v>#DIV/0!</v>
      </c>
      <c r="D479" s="26" t="e">
        <f t="shared" si="74"/>
        <v>#DIV/0!</v>
      </c>
      <c r="E479" s="26" t="e">
        <f t="shared" si="74"/>
        <v>#DIV/0!</v>
      </c>
      <c r="F479" s="26" t="e">
        <f t="shared" si="74"/>
        <v>#DIV/0!</v>
      </c>
      <c r="G479" s="26" t="e">
        <f t="shared" si="74"/>
        <v>#DIV/0!</v>
      </c>
      <c r="H479" s="26" t="e">
        <f t="shared" si="74"/>
        <v>#DIV/0!</v>
      </c>
      <c r="I479" s="26" t="e">
        <f t="shared" si="74"/>
        <v>#DIV/0!</v>
      </c>
      <c r="J479" s="26" t="e">
        <f t="shared" si="74"/>
        <v>#DIV/0!</v>
      </c>
      <c r="K479" s="26" t="e">
        <f t="shared" si="74"/>
        <v>#DIV/0!</v>
      </c>
      <c r="L479" s="26" t="e">
        <f t="shared" si="74"/>
        <v>#DIV/0!</v>
      </c>
      <c r="M479" s="26" t="e">
        <f t="shared" si="74"/>
        <v>#DIV/0!</v>
      </c>
      <c r="N479" s="26" t="e">
        <f t="shared" si="74"/>
        <v>#VALUE!</v>
      </c>
      <c r="O479" s="22" t="e">
        <f t="shared" si="73"/>
        <v>#DIV/0!</v>
      </c>
      <c r="P479" s="27" t="s">
        <v>967</v>
      </c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</row>
    <row r="480" spans="1:71" ht="16.5" customHeight="1" x14ac:dyDescent="0.25">
      <c r="A480" s="28"/>
      <c r="B480" s="36"/>
      <c r="C480" s="26" t="e">
        <f t="shared" ref="C480:N480" si="75">C478/B478-1</f>
        <v>#DIV/0!</v>
      </c>
      <c r="D480" s="26" t="e">
        <f t="shared" si="75"/>
        <v>#DIV/0!</v>
      </c>
      <c r="E480" s="26" t="e">
        <f t="shared" si="75"/>
        <v>#DIV/0!</v>
      </c>
      <c r="F480" s="26" t="e">
        <f t="shared" si="75"/>
        <v>#DIV/0!</v>
      </c>
      <c r="G480" s="26" t="e">
        <f t="shared" si="75"/>
        <v>#DIV/0!</v>
      </c>
      <c r="H480" s="26" t="e">
        <f t="shared" si="75"/>
        <v>#DIV/0!</v>
      </c>
      <c r="I480" s="26" t="e">
        <f t="shared" si="75"/>
        <v>#DIV/0!</v>
      </c>
      <c r="J480" s="26" t="e">
        <f t="shared" si="75"/>
        <v>#DIV/0!</v>
      </c>
      <c r="K480" s="26" t="e">
        <f t="shared" si="75"/>
        <v>#DIV/0!</v>
      </c>
      <c r="L480" s="26" t="e">
        <f t="shared" si="75"/>
        <v>#DIV/0!</v>
      </c>
      <c r="M480" s="26" t="e">
        <f t="shared" si="75"/>
        <v>#DIV/0!</v>
      </c>
      <c r="N480" s="26" t="e">
        <f t="shared" si="75"/>
        <v>#VALUE!</v>
      </c>
      <c r="O480" s="33"/>
      <c r="P480" s="27" t="s">
        <v>972</v>
      </c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</row>
    <row r="481" spans="1:71" ht="16.5" customHeight="1" x14ac:dyDescent="0.25">
      <c r="A481" s="11"/>
      <c r="B481" s="195" t="s">
        <v>1151</v>
      </c>
      <c r="C481" s="18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4"/>
      <c r="O481" s="22"/>
      <c r="P481" s="15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</row>
    <row r="482" spans="1:71" ht="16.5" customHeight="1" x14ac:dyDescent="0.25">
      <c r="A482" s="11"/>
      <c r="B482" s="32" t="str">
        <f t="shared" ref="B482:N485" si="76">IFERROR(VLOOKUP($B$481,$130:$203,MATCH($P482&amp;"/"&amp;B$324,$128:$128,0),FALSE),"")</f>
        <v/>
      </c>
      <c r="C482" s="32" t="str">
        <f t="shared" si="76"/>
        <v/>
      </c>
      <c r="D482" s="32" t="str">
        <f t="shared" si="76"/>
        <v/>
      </c>
      <c r="E482" s="32" t="str">
        <f t="shared" si="76"/>
        <v/>
      </c>
      <c r="F482" s="32" t="str">
        <f t="shared" si="76"/>
        <v/>
      </c>
      <c r="G482" s="32" t="str">
        <f t="shared" si="76"/>
        <v/>
      </c>
      <c r="H482" s="32" t="str">
        <f t="shared" si="76"/>
        <v/>
      </c>
      <c r="I482" s="32" t="str">
        <f t="shared" si="76"/>
        <v/>
      </c>
      <c r="J482" s="32" t="str">
        <f t="shared" si="76"/>
        <v/>
      </c>
      <c r="K482" s="32" t="str">
        <f t="shared" si="76"/>
        <v/>
      </c>
      <c r="L482" s="32" t="str">
        <f t="shared" si="76"/>
        <v/>
      </c>
      <c r="M482" s="32" t="str">
        <f t="shared" si="76"/>
        <v/>
      </c>
      <c r="N482" s="32" t="str">
        <f t="shared" si="76"/>
        <v/>
      </c>
      <c r="O482" s="22"/>
      <c r="P482" s="25" t="s">
        <v>963</v>
      </c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</row>
    <row r="483" spans="1:71" ht="16.5" customHeight="1" x14ac:dyDescent="0.25">
      <c r="A483" s="11"/>
      <c r="B483" s="23" t="str">
        <f t="shared" si="76"/>
        <v/>
      </c>
      <c r="C483" s="23" t="str">
        <f t="shared" si="76"/>
        <v/>
      </c>
      <c r="D483" s="23" t="str">
        <f t="shared" si="76"/>
        <v/>
      </c>
      <c r="E483" s="23" t="str">
        <f t="shared" si="76"/>
        <v/>
      </c>
      <c r="F483" s="23" t="str">
        <f t="shared" si="76"/>
        <v/>
      </c>
      <c r="G483" s="23" t="str">
        <f t="shared" si="76"/>
        <v/>
      </c>
      <c r="H483" s="23" t="str">
        <f t="shared" si="76"/>
        <v/>
      </c>
      <c r="I483" s="23" t="str">
        <f t="shared" si="76"/>
        <v/>
      </c>
      <c r="J483" s="23" t="str">
        <f t="shared" si="76"/>
        <v/>
      </c>
      <c r="K483" s="23" t="str">
        <f t="shared" si="76"/>
        <v/>
      </c>
      <c r="L483" s="23" t="str">
        <f t="shared" si="76"/>
        <v/>
      </c>
      <c r="M483" s="23" t="str">
        <f t="shared" si="76"/>
        <v/>
      </c>
      <c r="N483" s="23" t="str">
        <f t="shared" si="76"/>
        <v/>
      </c>
      <c r="O483" s="22"/>
      <c r="P483" s="25" t="s">
        <v>964</v>
      </c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</row>
    <row r="484" spans="1:71" ht="16.5" customHeight="1" x14ac:dyDescent="0.25">
      <c r="A484" s="11"/>
      <c r="B484" s="23" t="str">
        <f t="shared" si="76"/>
        <v/>
      </c>
      <c r="C484" s="23" t="str">
        <f t="shared" si="76"/>
        <v/>
      </c>
      <c r="D484" s="23" t="str">
        <f t="shared" si="76"/>
        <v/>
      </c>
      <c r="E484" s="23" t="str">
        <f t="shared" si="76"/>
        <v/>
      </c>
      <c r="F484" s="23" t="str">
        <f t="shared" si="76"/>
        <v/>
      </c>
      <c r="G484" s="23" t="str">
        <f t="shared" si="76"/>
        <v/>
      </c>
      <c r="H484" s="23" t="str">
        <f t="shared" si="76"/>
        <v/>
      </c>
      <c r="I484" s="23" t="str">
        <f t="shared" si="76"/>
        <v/>
      </c>
      <c r="J484" s="23" t="str">
        <f t="shared" si="76"/>
        <v/>
      </c>
      <c r="K484" s="23" t="str">
        <f t="shared" si="76"/>
        <v/>
      </c>
      <c r="L484" s="23" t="str">
        <f t="shared" si="76"/>
        <v/>
      </c>
      <c r="M484" s="23" t="str">
        <f t="shared" si="76"/>
        <v/>
      </c>
      <c r="N484" s="23" t="str">
        <f t="shared" si="76"/>
        <v/>
      </c>
      <c r="O484" s="22"/>
      <c r="P484" s="25" t="s">
        <v>965</v>
      </c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</row>
    <row r="485" spans="1:71" ht="16.5" customHeight="1" x14ac:dyDescent="0.25">
      <c r="A485" s="11"/>
      <c r="B485" s="35" t="str">
        <f t="shared" si="76"/>
        <v/>
      </c>
      <c r="C485" s="35" t="str">
        <f t="shared" si="76"/>
        <v/>
      </c>
      <c r="D485" s="35" t="str">
        <f t="shared" si="76"/>
        <v/>
      </c>
      <c r="E485" s="35" t="str">
        <f t="shared" si="76"/>
        <v/>
      </c>
      <c r="F485" s="35" t="str">
        <f t="shared" si="76"/>
        <v/>
      </c>
      <c r="G485" s="35" t="str">
        <f t="shared" si="76"/>
        <v/>
      </c>
      <c r="H485" s="35" t="str">
        <f t="shared" si="76"/>
        <v/>
      </c>
      <c r="I485" s="35" t="str">
        <f t="shared" si="76"/>
        <v/>
      </c>
      <c r="J485" s="35" t="str">
        <f t="shared" si="76"/>
        <v/>
      </c>
      <c r="K485" s="35" t="str">
        <f t="shared" si="76"/>
        <v/>
      </c>
      <c r="L485" s="35" t="str">
        <f t="shared" si="76"/>
        <v/>
      </c>
      <c r="M485" s="35" t="str">
        <f t="shared" si="76"/>
        <v/>
      </c>
      <c r="N485" s="35" t="str">
        <f t="shared" si="76"/>
        <v/>
      </c>
      <c r="O485" s="22"/>
      <c r="P485" s="25" t="s">
        <v>971</v>
      </c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</row>
    <row r="486" spans="1:71" ht="16.5" customHeight="1" x14ac:dyDescent="0.25">
      <c r="A486" s="11"/>
      <c r="B486" s="35">
        <f t="shared" ref="B486:M486" si="77">SUM(B482:B485)</f>
        <v>0</v>
      </c>
      <c r="C486" s="35">
        <f t="shared" si="77"/>
        <v>0</v>
      </c>
      <c r="D486" s="35">
        <f t="shared" si="77"/>
        <v>0</v>
      </c>
      <c r="E486" s="35">
        <f t="shared" si="77"/>
        <v>0</v>
      </c>
      <c r="F486" s="35">
        <f t="shared" si="77"/>
        <v>0</v>
      </c>
      <c r="G486" s="35">
        <f t="shared" si="77"/>
        <v>0</v>
      </c>
      <c r="H486" s="35">
        <f t="shared" si="77"/>
        <v>0</v>
      </c>
      <c r="I486" s="35">
        <f t="shared" si="77"/>
        <v>0</v>
      </c>
      <c r="J486" s="35">
        <f t="shared" si="77"/>
        <v>0</v>
      </c>
      <c r="K486" s="35">
        <f t="shared" si="77"/>
        <v>0</v>
      </c>
      <c r="L486" s="35">
        <f t="shared" si="77"/>
        <v>0</v>
      </c>
      <c r="M486" s="35">
        <f t="shared" si="77"/>
        <v>0</v>
      </c>
      <c r="N486" s="35" t="e">
        <f>IF(N483="",N482*4,IF(N484="",(N483+N482)*2,IF(N485="",((N484+N483+N482)/3)*4,SUM(N482:N485))))</f>
        <v>#VALUE!</v>
      </c>
      <c r="O486" s="22" t="e">
        <f t="shared" ref="O486:O487" si="78">RATE(M$324-C$324,,-C486,M486)</f>
        <v>#NUM!</v>
      </c>
      <c r="P486" s="25" t="s">
        <v>966</v>
      </c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</row>
    <row r="487" spans="1:71" ht="16.5" customHeight="1" x14ac:dyDescent="0.25">
      <c r="A487" s="11"/>
      <c r="B487" s="26" t="e">
        <f t="shared" ref="B487:N487" si="79">+B486/(B$441+B$448)</f>
        <v>#DIV/0!</v>
      </c>
      <c r="C487" s="26" t="e">
        <f t="shared" si="79"/>
        <v>#DIV/0!</v>
      </c>
      <c r="D487" s="26" t="e">
        <f t="shared" si="79"/>
        <v>#DIV/0!</v>
      </c>
      <c r="E487" s="26" t="e">
        <f t="shared" si="79"/>
        <v>#DIV/0!</v>
      </c>
      <c r="F487" s="26" t="e">
        <f t="shared" si="79"/>
        <v>#DIV/0!</v>
      </c>
      <c r="G487" s="26" t="e">
        <f t="shared" si="79"/>
        <v>#DIV/0!</v>
      </c>
      <c r="H487" s="26" t="e">
        <f t="shared" si="79"/>
        <v>#DIV/0!</v>
      </c>
      <c r="I487" s="26" t="e">
        <f t="shared" si="79"/>
        <v>#DIV/0!</v>
      </c>
      <c r="J487" s="26" t="e">
        <f t="shared" si="79"/>
        <v>#DIV/0!</v>
      </c>
      <c r="K487" s="26" t="e">
        <f t="shared" si="79"/>
        <v>#DIV/0!</v>
      </c>
      <c r="L487" s="26" t="e">
        <f t="shared" si="79"/>
        <v>#DIV/0!</v>
      </c>
      <c r="M487" s="26" t="e">
        <f t="shared" si="79"/>
        <v>#DIV/0!</v>
      </c>
      <c r="N487" s="26" t="e">
        <f t="shared" si="79"/>
        <v>#VALUE!</v>
      </c>
      <c r="O487" s="22" t="e">
        <f t="shared" si="78"/>
        <v>#DIV/0!</v>
      </c>
      <c r="P487" s="27" t="s">
        <v>967</v>
      </c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</row>
    <row r="488" spans="1:71" ht="16.5" customHeight="1" x14ac:dyDescent="0.25">
      <c r="A488" s="28"/>
      <c r="B488" s="36"/>
      <c r="C488" s="26" t="e">
        <f t="shared" ref="C488:N488" si="80">C486/B486-1</f>
        <v>#DIV/0!</v>
      </c>
      <c r="D488" s="26" t="e">
        <f t="shared" si="80"/>
        <v>#DIV/0!</v>
      </c>
      <c r="E488" s="26" t="e">
        <f t="shared" si="80"/>
        <v>#DIV/0!</v>
      </c>
      <c r="F488" s="26" t="e">
        <f t="shared" si="80"/>
        <v>#DIV/0!</v>
      </c>
      <c r="G488" s="26" t="e">
        <f t="shared" si="80"/>
        <v>#DIV/0!</v>
      </c>
      <c r="H488" s="26" t="e">
        <f t="shared" si="80"/>
        <v>#DIV/0!</v>
      </c>
      <c r="I488" s="26" t="e">
        <f t="shared" si="80"/>
        <v>#DIV/0!</v>
      </c>
      <c r="J488" s="26" t="e">
        <f t="shared" si="80"/>
        <v>#DIV/0!</v>
      </c>
      <c r="K488" s="26" t="e">
        <f t="shared" si="80"/>
        <v>#DIV/0!</v>
      </c>
      <c r="L488" s="26" t="e">
        <f t="shared" si="80"/>
        <v>#DIV/0!</v>
      </c>
      <c r="M488" s="26" t="e">
        <f t="shared" si="80"/>
        <v>#DIV/0!</v>
      </c>
      <c r="N488" s="26" t="e">
        <f t="shared" si="80"/>
        <v>#VALUE!</v>
      </c>
      <c r="O488" s="33"/>
      <c r="P488" s="27" t="s">
        <v>972</v>
      </c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</row>
    <row r="489" spans="1:71" ht="16.5" customHeight="1" x14ac:dyDescent="0.25">
      <c r="A489" s="11"/>
      <c r="B489" s="194" t="s">
        <v>1150</v>
      </c>
      <c r="C489" s="183"/>
      <c r="D489" s="183"/>
      <c r="E489" s="183"/>
      <c r="F489" s="183"/>
      <c r="G489" s="183"/>
      <c r="H489" s="183"/>
      <c r="I489" s="183"/>
      <c r="J489" s="183"/>
      <c r="K489" s="183"/>
      <c r="L489" s="183"/>
      <c r="M489" s="183"/>
      <c r="N489" s="184"/>
      <c r="O489" s="22"/>
      <c r="P489" s="15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</row>
    <row r="490" spans="1:71" ht="16.5" customHeight="1" x14ac:dyDescent="0.25">
      <c r="A490" s="11"/>
      <c r="B490" s="32" t="str">
        <f t="shared" ref="B490:N493" si="81">IFERROR(VLOOKUP($B$489,$130:$203,MATCH($P490&amp;"/"&amp;B$324,$128:$128,0),FALSE),"")</f>
        <v/>
      </c>
      <c r="C490" s="32" t="str">
        <f t="shared" si="81"/>
        <v/>
      </c>
      <c r="D490" s="32" t="str">
        <f t="shared" si="81"/>
        <v/>
      </c>
      <c r="E490" s="32" t="str">
        <f t="shared" si="81"/>
        <v/>
      </c>
      <c r="F490" s="32" t="str">
        <f t="shared" si="81"/>
        <v/>
      </c>
      <c r="G490" s="32" t="str">
        <f t="shared" si="81"/>
        <v/>
      </c>
      <c r="H490" s="32" t="str">
        <f t="shared" si="81"/>
        <v/>
      </c>
      <c r="I490" s="32" t="str">
        <f t="shared" si="81"/>
        <v/>
      </c>
      <c r="J490" s="32" t="str">
        <f t="shared" si="81"/>
        <v/>
      </c>
      <c r="K490" s="32" t="str">
        <f t="shared" si="81"/>
        <v/>
      </c>
      <c r="L490" s="32" t="str">
        <f t="shared" si="81"/>
        <v/>
      </c>
      <c r="M490" s="32" t="str">
        <f t="shared" si="81"/>
        <v/>
      </c>
      <c r="N490" s="32" t="str">
        <f t="shared" si="81"/>
        <v/>
      </c>
      <c r="O490" s="22"/>
      <c r="P490" s="25" t="s">
        <v>963</v>
      </c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</row>
    <row r="491" spans="1:71" ht="16.5" customHeight="1" x14ac:dyDescent="0.25">
      <c r="A491" s="11"/>
      <c r="B491" s="23" t="str">
        <f t="shared" si="81"/>
        <v/>
      </c>
      <c r="C491" s="23" t="str">
        <f t="shared" si="81"/>
        <v/>
      </c>
      <c r="D491" s="23" t="str">
        <f t="shared" si="81"/>
        <v/>
      </c>
      <c r="E491" s="23" t="str">
        <f t="shared" si="81"/>
        <v/>
      </c>
      <c r="F491" s="23" t="str">
        <f t="shared" si="81"/>
        <v/>
      </c>
      <c r="G491" s="23" t="str">
        <f t="shared" si="81"/>
        <v/>
      </c>
      <c r="H491" s="23" t="str">
        <f t="shared" si="81"/>
        <v/>
      </c>
      <c r="I491" s="23" t="str">
        <f t="shared" si="81"/>
        <v/>
      </c>
      <c r="J491" s="23" t="str">
        <f t="shared" si="81"/>
        <v/>
      </c>
      <c r="K491" s="23" t="str">
        <f t="shared" si="81"/>
        <v/>
      </c>
      <c r="L491" s="23" t="str">
        <f t="shared" si="81"/>
        <v/>
      </c>
      <c r="M491" s="23" t="str">
        <f t="shared" si="81"/>
        <v/>
      </c>
      <c r="N491" s="23" t="str">
        <f t="shared" si="81"/>
        <v/>
      </c>
      <c r="O491" s="22"/>
      <c r="P491" s="25" t="s">
        <v>964</v>
      </c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</row>
    <row r="492" spans="1:71" ht="16.5" customHeight="1" x14ac:dyDescent="0.25">
      <c r="A492" s="11"/>
      <c r="B492" s="23" t="str">
        <f t="shared" si="81"/>
        <v/>
      </c>
      <c r="C492" s="23" t="str">
        <f t="shared" si="81"/>
        <v/>
      </c>
      <c r="D492" s="23" t="str">
        <f t="shared" si="81"/>
        <v/>
      </c>
      <c r="E492" s="23" t="str">
        <f t="shared" si="81"/>
        <v/>
      </c>
      <c r="F492" s="23" t="str">
        <f t="shared" si="81"/>
        <v/>
      </c>
      <c r="G492" s="23" t="str">
        <f t="shared" si="81"/>
        <v/>
      </c>
      <c r="H492" s="23" t="str">
        <f t="shared" si="81"/>
        <v/>
      </c>
      <c r="I492" s="23" t="str">
        <f t="shared" si="81"/>
        <v/>
      </c>
      <c r="J492" s="23" t="str">
        <f t="shared" si="81"/>
        <v/>
      </c>
      <c r="K492" s="23" t="str">
        <f t="shared" si="81"/>
        <v/>
      </c>
      <c r="L492" s="23" t="str">
        <f t="shared" si="81"/>
        <v/>
      </c>
      <c r="M492" s="23" t="str">
        <f t="shared" si="81"/>
        <v/>
      </c>
      <c r="N492" s="23" t="str">
        <f t="shared" si="81"/>
        <v/>
      </c>
      <c r="O492" s="22"/>
      <c r="P492" s="25" t="s">
        <v>965</v>
      </c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</row>
    <row r="493" spans="1:71" ht="16.5" customHeight="1" x14ac:dyDescent="0.25">
      <c r="A493" s="11"/>
      <c r="B493" s="35" t="str">
        <f t="shared" si="81"/>
        <v/>
      </c>
      <c r="C493" s="35" t="str">
        <f t="shared" si="81"/>
        <v/>
      </c>
      <c r="D493" s="35" t="str">
        <f t="shared" si="81"/>
        <v/>
      </c>
      <c r="E493" s="35" t="str">
        <f t="shared" si="81"/>
        <v/>
      </c>
      <c r="F493" s="35" t="str">
        <f t="shared" si="81"/>
        <v/>
      </c>
      <c r="G493" s="35" t="str">
        <f t="shared" si="81"/>
        <v/>
      </c>
      <c r="H493" s="35" t="str">
        <f t="shared" si="81"/>
        <v/>
      </c>
      <c r="I493" s="35" t="str">
        <f t="shared" si="81"/>
        <v/>
      </c>
      <c r="J493" s="35" t="str">
        <f t="shared" si="81"/>
        <v/>
      </c>
      <c r="K493" s="35" t="str">
        <f t="shared" si="81"/>
        <v/>
      </c>
      <c r="L493" s="35" t="str">
        <f t="shared" si="81"/>
        <v/>
      </c>
      <c r="M493" s="35" t="str">
        <f t="shared" si="81"/>
        <v/>
      </c>
      <c r="N493" s="35" t="str">
        <f t="shared" si="81"/>
        <v/>
      </c>
      <c r="O493" s="22"/>
      <c r="P493" s="25" t="s">
        <v>971</v>
      </c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</row>
    <row r="494" spans="1:71" ht="16.5" customHeight="1" x14ac:dyDescent="0.25">
      <c r="A494" s="11"/>
      <c r="B494" s="38">
        <f t="shared" ref="B494:M494" si="82">SUM(B490:B493)</f>
        <v>0</v>
      </c>
      <c r="C494" s="38">
        <f t="shared" si="82"/>
        <v>0</v>
      </c>
      <c r="D494" s="38">
        <f t="shared" si="82"/>
        <v>0</v>
      </c>
      <c r="E494" s="38">
        <f t="shared" si="82"/>
        <v>0</v>
      </c>
      <c r="F494" s="38">
        <f t="shared" si="82"/>
        <v>0</v>
      </c>
      <c r="G494" s="38">
        <f t="shared" si="82"/>
        <v>0</v>
      </c>
      <c r="H494" s="38">
        <f t="shared" si="82"/>
        <v>0</v>
      </c>
      <c r="I494" s="38">
        <f t="shared" si="82"/>
        <v>0</v>
      </c>
      <c r="J494" s="38">
        <f t="shared" si="82"/>
        <v>0</v>
      </c>
      <c r="K494" s="38">
        <f t="shared" si="82"/>
        <v>0</v>
      </c>
      <c r="L494" s="38">
        <f t="shared" si="82"/>
        <v>0</v>
      </c>
      <c r="M494" s="38">
        <f t="shared" si="82"/>
        <v>0</v>
      </c>
      <c r="N494" s="38" t="e">
        <f>IF(N491="",N490*4,IF(N492="",(N491+N490)*2,IF(N493="",((N492+N491+N490)/3)*4,SUM(N490:N493))))</f>
        <v>#VALUE!</v>
      </c>
      <c r="O494" s="22" t="e">
        <f t="shared" ref="O494:O495" si="83">RATE(M$324-C$324,,-C494,M494)</f>
        <v>#NUM!</v>
      </c>
      <c r="P494" s="25" t="s">
        <v>966</v>
      </c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</row>
    <row r="495" spans="1:71" ht="16.5" customHeight="1" x14ac:dyDescent="0.25">
      <c r="A495" s="11"/>
      <c r="B495" s="39" t="e">
        <f t="shared" ref="B495:N495" si="84">+B494/(B$441+B$448)</f>
        <v>#DIV/0!</v>
      </c>
      <c r="C495" s="26" t="e">
        <f t="shared" si="84"/>
        <v>#DIV/0!</v>
      </c>
      <c r="D495" s="26" t="e">
        <f t="shared" si="84"/>
        <v>#DIV/0!</v>
      </c>
      <c r="E495" s="26" t="e">
        <f t="shared" si="84"/>
        <v>#DIV/0!</v>
      </c>
      <c r="F495" s="26" t="e">
        <f t="shared" si="84"/>
        <v>#DIV/0!</v>
      </c>
      <c r="G495" s="26" t="e">
        <f t="shared" si="84"/>
        <v>#DIV/0!</v>
      </c>
      <c r="H495" s="26" t="e">
        <f t="shared" si="84"/>
        <v>#DIV/0!</v>
      </c>
      <c r="I495" s="26" t="e">
        <f t="shared" si="84"/>
        <v>#DIV/0!</v>
      </c>
      <c r="J495" s="26" t="e">
        <f t="shared" si="84"/>
        <v>#DIV/0!</v>
      </c>
      <c r="K495" s="26" t="e">
        <f t="shared" si="84"/>
        <v>#DIV/0!</v>
      </c>
      <c r="L495" s="26" t="e">
        <f t="shared" si="84"/>
        <v>#DIV/0!</v>
      </c>
      <c r="M495" s="26" t="e">
        <f t="shared" si="84"/>
        <v>#DIV/0!</v>
      </c>
      <c r="N495" s="26" t="e">
        <f t="shared" si="84"/>
        <v>#VALUE!</v>
      </c>
      <c r="O495" s="22" t="e">
        <f t="shared" si="83"/>
        <v>#DIV/0!</v>
      </c>
      <c r="P495" s="27" t="s">
        <v>967</v>
      </c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</row>
    <row r="496" spans="1:71" ht="16.5" customHeight="1" x14ac:dyDescent="0.25">
      <c r="A496" s="28"/>
      <c r="B496" s="36"/>
      <c r="C496" s="26" t="e">
        <f t="shared" ref="C496:N496" si="85">C494/B494-1</f>
        <v>#DIV/0!</v>
      </c>
      <c r="D496" s="26" t="e">
        <f t="shared" si="85"/>
        <v>#DIV/0!</v>
      </c>
      <c r="E496" s="26" t="e">
        <f t="shared" si="85"/>
        <v>#DIV/0!</v>
      </c>
      <c r="F496" s="26" t="e">
        <f t="shared" si="85"/>
        <v>#DIV/0!</v>
      </c>
      <c r="G496" s="26" t="e">
        <f t="shared" si="85"/>
        <v>#DIV/0!</v>
      </c>
      <c r="H496" s="26" t="e">
        <f t="shared" si="85"/>
        <v>#DIV/0!</v>
      </c>
      <c r="I496" s="26" t="e">
        <f t="shared" si="85"/>
        <v>#DIV/0!</v>
      </c>
      <c r="J496" s="26" t="e">
        <f t="shared" si="85"/>
        <v>#DIV/0!</v>
      </c>
      <c r="K496" s="26" t="e">
        <f t="shared" si="85"/>
        <v>#DIV/0!</v>
      </c>
      <c r="L496" s="26" t="e">
        <f t="shared" si="85"/>
        <v>#DIV/0!</v>
      </c>
      <c r="M496" s="26" t="e">
        <f t="shared" si="85"/>
        <v>#DIV/0!</v>
      </c>
      <c r="N496" s="26" t="e">
        <f t="shared" si="85"/>
        <v>#VALUE!</v>
      </c>
      <c r="O496" s="33"/>
      <c r="P496" s="27" t="s">
        <v>972</v>
      </c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</row>
    <row r="497" spans="1:71" ht="16.5" customHeight="1" x14ac:dyDescent="0.25">
      <c r="A497" s="11"/>
      <c r="B497" s="195" t="s">
        <v>1163</v>
      </c>
      <c r="C497" s="183"/>
      <c r="D497" s="183"/>
      <c r="E497" s="183"/>
      <c r="F497" s="183"/>
      <c r="G497" s="183"/>
      <c r="H497" s="183"/>
      <c r="I497" s="183"/>
      <c r="J497" s="183"/>
      <c r="K497" s="183"/>
      <c r="L497" s="183"/>
      <c r="M497" s="183"/>
      <c r="N497" s="184"/>
      <c r="O497" s="22"/>
      <c r="P497" s="15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</row>
    <row r="498" spans="1:71" ht="16.5" customHeight="1" x14ac:dyDescent="0.25">
      <c r="A498" s="11"/>
      <c r="B498" s="32">
        <f t="shared" ref="B498:N501" si="86">IFERROR(VLOOKUP($B$497,$130:$203,MATCH($P498&amp;"/"&amp;B$324,$128:$128,0),FALSE),"")</f>
        <v>-134094</v>
      </c>
      <c r="C498" s="32">
        <f t="shared" si="86"/>
        <v>20837</v>
      </c>
      <c r="D498" s="32">
        <f t="shared" si="86"/>
        <v>-65939</v>
      </c>
      <c r="E498" s="32">
        <f t="shared" si="86"/>
        <v>17726</v>
      </c>
      <c r="F498" s="32">
        <f t="shared" si="86"/>
        <v>14294</v>
      </c>
      <c r="G498" s="32">
        <f t="shared" si="86"/>
        <v>171237</v>
      </c>
      <c r="H498" s="32">
        <f t="shared" si="86"/>
        <v>72451</v>
      </c>
      <c r="I498" s="32">
        <f t="shared" si="86"/>
        <v>136586</v>
      </c>
      <c r="J498" s="32">
        <f t="shared" si="86"/>
        <v>25217</v>
      </c>
      <c r="K498" s="32">
        <f t="shared" si="86"/>
        <v>150284</v>
      </c>
      <c r="L498" s="32">
        <f t="shared" si="86"/>
        <v>-129117</v>
      </c>
      <c r="M498" s="32">
        <f t="shared" si="86"/>
        <v>84063</v>
      </c>
      <c r="N498" s="32">
        <f t="shared" si="86"/>
        <v>57282</v>
      </c>
      <c r="O498" s="22"/>
      <c r="P498" s="25" t="s">
        <v>963</v>
      </c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</row>
    <row r="499" spans="1:71" ht="16.5" customHeight="1" x14ac:dyDescent="0.25">
      <c r="A499" s="11"/>
      <c r="B499" s="23">
        <f t="shared" si="86"/>
        <v>41616</v>
      </c>
      <c r="C499" s="23">
        <f t="shared" si="86"/>
        <v>41018</v>
      </c>
      <c r="D499" s="23">
        <f t="shared" si="86"/>
        <v>-9929</v>
      </c>
      <c r="E499" s="23">
        <f t="shared" si="86"/>
        <v>10527</v>
      </c>
      <c r="F499" s="23">
        <f t="shared" si="86"/>
        <v>-11856</v>
      </c>
      <c r="G499" s="23">
        <f t="shared" si="86"/>
        <v>-154568</v>
      </c>
      <c r="H499" s="23">
        <f t="shared" si="86"/>
        <v>21577</v>
      </c>
      <c r="I499" s="23">
        <f t="shared" si="86"/>
        <v>28066</v>
      </c>
      <c r="J499" s="23">
        <f t="shared" si="86"/>
        <v>178526</v>
      </c>
      <c r="K499" s="23">
        <f t="shared" si="86"/>
        <v>11957</v>
      </c>
      <c r="L499" s="23">
        <f t="shared" si="86"/>
        <v>106243</v>
      </c>
      <c r="M499" s="23">
        <f t="shared" si="86"/>
        <v>252057</v>
      </c>
      <c r="N499" s="23">
        <f t="shared" si="86"/>
        <v>-43</v>
      </c>
      <c r="O499" s="22"/>
      <c r="P499" s="25" t="s">
        <v>964</v>
      </c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</row>
    <row r="500" spans="1:71" ht="16.5" customHeight="1" x14ac:dyDescent="0.25">
      <c r="A500" s="11"/>
      <c r="B500" s="23">
        <f t="shared" si="86"/>
        <v>-22765</v>
      </c>
      <c r="C500" s="23">
        <f t="shared" si="86"/>
        <v>10190</v>
      </c>
      <c r="D500" s="23">
        <f t="shared" si="86"/>
        <v>33416</v>
      </c>
      <c r="E500" s="23">
        <f t="shared" si="86"/>
        <v>15493</v>
      </c>
      <c r="F500" s="23">
        <f t="shared" si="86"/>
        <v>0</v>
      </c>
      <c r="G500" s="23">
        <f t="shared" si="86"/>
        <v>-34741</v>
      </c>
      <c r="H500" s="23">
        <f t="shared" si="86"/>
        <v>120498</v>
      </c>
      <c r="I500" s="23">
        <f t="shared" si="86"/>
        <v>-132171</v>
      </c>
      <c r="J500" s="23">
        <f t="shared" si="86"/>
        <v>67395</v>
      </c>
      <c r="K500" s="23">
        <f t="shared" si="86"/>
        <v>41225</v>
      </c>
      <c r="L500" s="23">
        <f t="shared" si="86"/>
        <v>12426</v>
      </c>
      <c r="M500" s="23">
        <f t="shared" si="86"/>
        <v>-43537</v>
      </c>
      <c r="N500" s="23">
        <f t="shared" si="86"/>
        <v>-360763</v>
      </c>
      <c r="O500" s="22"/>
      <c r="P500" s="25" t="s">
        <v>965</v>
      </c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</row>
    <row r="501" spans="1:71" ht="16.5" customHeight="1" x14ac:dyDescent="0.25">
      <c r="A501" s="11"/>
      <c r="B501" s="35">
        <f t="shared" si="86"/>
        <v>40293</v>
      </c>
      <c r="C501" s="35">
        <f t="shared" si="86"/>
        <v>805.22</v>
      </c>
      <c r="D501" s="35">
        <f t="shared" si="86"/>
        <v>39649.51</v>
      </c>
      <c r="E501" s="35">
        <f t="shared" si="86"/>
        <v>3035.46</v>
      </c>
      <c r="F501" s="35">
        <f t="shared" si="86"/>
        <v>25576.87</v>
      </c>
      <c r="G501" s="35">
        <f t="shared" si="86"/>
        <v>-214929.95</v>
      </c>
      <c r="H501" s="35">
        <f t="shared" si="86"/>
        <v>-25591.66</v>
      </c>
      <c r="I501" s="35">
        <f t="shared" si="86"/>
        <v>196298.75</v>
      </c>
      <c r="J501" s="35">
        <f t="shared" si="86"/>
        <v>6023.09</v>
      </c>
      <c r="K501" s="35">
        <f t="shared" si="86"/>
        <v>21451.35</v>
      </c>
      <c r="L501" s="35">
        <f t="shared" si="86"/>
        <v>129079.11</v>
      </c>
      <c r="M501" s="35">
        <f t="shared" si="86"/>
        <v>15827.19</v>
      </c>
      <c r="N501" s="35">
        <f t="shared" si="86"/>
        <v>719445.64</v>
      </c>
      <c r="O501" s="22"/>
      <c r="P501" s="25" t="s">
        <v>971</v>
      </c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</row>
    <row r="502" spans="1:71" ht="16.5" customHeight="1" x14ac:dyDescent="0.25">
      <c r="A502" s="11"/>
      <c r="B502" s="35">
        <f t="shared" ref="B502:M502" si="87">SUM(B498:B501)</f>
        <v>-74950</v>
      </c>
      <c r="C502" s="35">
        <f t="shared" si="87"/>
        <v>72850.22</v>
      </c>
      <c r="D502" s="35">
        <f t="shared" si="87"/>
        <v>-2802.489999999998</v>
      </c>
      <c r="E502" s="35">
        <f t="shared" si="87"/>
        <v>46781.46</v>
      </c>
      <c r="F502" s="35">
        <f t="shared" si="87"/>
        <v>28014.87</v>
      </c>
      <c r="G502" s="35">
        <f t="shared" si="87"/>
        <v>-233001.95</v>
      </c>
      <c r="H502" s="35">
        <f t="shared" si="87"/>
        <v>188934.34</v>
      </c>
      <c r="I502" s="35">
        <f t="shared" si="87"/>
        <v>228779.75</v>
      </c>
      <c r="J502" s="35">
        <f t="shared" si="87"/>
        <v>277161.09000000003</v>
      </c>
      <c r="K502" s="35">
        <f t="shared" si="87"/>
        <v>224917.35</v>
      </c>
      <c r="L502" s="35">
        <f t="shared" si="87"/>
        <v>118631.11</v>
      </c>
      <c r="M502" s="35">
        <f t="shared" si="87"/>
        <v>308410.19</v>
      </c>
      <c r="N502" s="35">
        <f>IF(N499="",N498*4,IF(N500="",(N499+N498)*2,IF(N501="",((N500+N499+N498)/3)*4,SUM(N498:N501))))</f>
        <v>415921.64</v>
      </c>
      <c r="O502" s="22">
        <f t="shared" ref="O502:O503" si="88">RATE(M$324-C$324,,-C502,M502)</f>
        <v>0.15523352884303976</v>
      </c>
      <c r="P502" s="25" t="s">
        <v>966</v>
      </c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</row>
    <row r="503" spans="1:71" ht="16.5" customHeight="1" x14ac:dyDescent="0.25">
      <c r="A503" s="11"/>
      <c r="B503" s="39" t="e">
        <f t="shared" ref="B503:N503" si="89">+B502/(B$441+B$448)</f>
        <v>#DIV/0!</v>
      </c>
      <c r="C503" s="40" t="e">
        <f t="shared" si="89"/>
        <v>#DIV/0!</v>
      </c>
      <c r="D503" s="40" t="e">
        <f t="shared" si="89"/>
        <v>#DIV/0!</v>
      </c>
      <c r="E503" s="40" t="e">
        <f t="shared" si="89"/>
        <v>#DIV/0!</v>
      </c>
      <c r="F503" s="40" t="e">
        <f t="shared" si="89"/>
        <v>#DIV/0!</v>
      </c>
      <c r="G503" s="40" t="e">
        <f t="shared" si="89"/>
        <v>#DIV/0!</v>
      </c>
      <c r="H503" s="40" t="e">
        <f t="shared" si="89"/>
        <v>#DIV/0!</v>
      </c>
      <c r="I503" s="40" t="e">
        <f t="shared" si="89"/>
        <v>#DIV/0!</v>
      </c>
      <c r="J503" s="40" t="e">
        <f t="shared" si="89"/>
        <v>#DIV/0!</v>
      </c>
      <c r="K503" s="40" t="e">
        <f t="shared" si="89"/>
        <v>#DIV/0!</v>
      </c>
      <c r="L503" s="40" t="e">
        <f t="shared" si="89"/>
        <v>#DIV/0!</v>
      </c>
      <c r="M503" s="40" t="e">
        <f t="shared" si="89"/>
        <v>#DIV/0!</v>
      </c>
      <c r="N503" s="41" t="e">
        <f t="shared" si="89"/>
        <v>#VALUE!</v>
      </c>
      <c r="O503" s="22" t="e">
        <f t="shared" si="88"/>
        <v>#DIV/0!</v>
      </c>
      <c r="P503" s="27" t="s">
        <v>967</v>
      </c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</row>
    <row r="504" spans="1:71" ht="16.5" customHeight="1" x14ac:dyDescent="0.25">
      <c r="A504" s="11"/>
      <c r="B504" s="197" t="s">
        <v>979</v>
      </c>
      <c r="C504" s="18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4"/>
      <c r="O504" s="22"/>
      <c r="P504" s="15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</row>
    <row r="505" spans="1:71" ht="16.5" customHeight="1" x14ac:dyDescent="0.25">
      <c r="A505" s="11"/>
      <c r="B505" s="32" t="str">
        <f t="shared" ref="B505:N509" si="90">IFERROR(B465+B444-B490-B498,"")</f>
        <v/>
      </c>
      <c r="C505" s="32" t="str">
        <f t="shared" si="90"/>
        <v/>
      </c>
      <c r="D505" s="32" t="str">
        <f t="shared" si="90"/>
        <v/>
      </c>
      <c r="E505" s="32" t="str">
        <f t="shared" si="90"/>
        <v/>
      </c>
      <c r="F505" s="32" t="str">
        <f t="shared" si="90"/>
        <v/>
      </c>
      <c r="G505" s="32" t="str">
        <f t="shared" si="90"/>
        <v/>
      </c>
      <c r="H505" s="32" t="str">
        <f t="shared" si="90"/>
        <v/>
      </c>
      <c r="I505" s="32" t="str">
        <f t="shared" si="90"/>
        <v/>
      </c>
      <c r="J505" s="32" t="str">
        <f t="shared" si="90"/>
        <v/>
      </c>
      <c r="K505" s="32" t="str">
        <f t="shared" si="90"/>
        <v/>
      </c>
      <c r="L505" s="32" t="str">
        <f t="shared" si="90"/>
        <v/>
      </c>
      <c r="M505" s="32" t="str">
        <f t="shared" si="90"/>
        <v/>
      </c>
      <c r="N505" s="32" t="str">
        <f t="shared" si="90"/>
        <v/>
      </c>
      <c r="O505" s="22"/>
      <c r="P505" s="25" t="s">
        <v>963</v>
      </c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</row>
    <row r="506" spans="1:71" ht="16.5" customHeight="1" x14ac:dyDescent="0.25">
      <c r="A506" s="11"/>
      <c r="B506" s="23" t="str">
        <f t="shared" si="90"/>
        <v/>
      </c>
      <c r="C506" s="23" t="str">
        <f t="shared" si="90"/>
        <v/>
      </c>
      <c r="D506" s="23" t="str">
        <f t="shared" si="90"/>
        <v/>
      </c>
      <c r="E506" s="23" t="str">
        <f t="shared" si="90"/>
        <v/>
      </c>
      <c r="F506" s="23" t="str">
        <f t="shared" si="90"/>
        <v/>
      </c>
      <c r="G506" s="23" t="str">
        <f t="shared" si="90"/>
        <v/>
      </c>
      <c r="H506" s="23" t="str">
        <f t="shared" si="90"/>
        <v/>
      </c>
      <c r="I506" s="23" t="str">
        <f t="shared" si="90"/>
        <v/>
      </c>
      <c r="J506" s="23" t="str">
        <f t="shared" si="90"/>
        <v/>
      </c>
      <c r="K506" s="23" t="str">
        <f t="shared" si="90"/>
        <v/>
      </c>
      <c r="L506" s="23" t="str">
        <f t="shared" si="90"/>
        <v/>
      </c>
      <c r="M506" s="23" t="str">
        <f t="shared" si="90"/>
        <v/>
      </c>
      <c r="N506" s="23" t="str">
        <f t="shared" si="90"/>
        <v/>
      </c>
      <c r="O506" s="22"/>
      <c r="P506" s="25" t="s">
        <v>964</v>
      </c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</row>
    <row r="507" spans="1:71" ht="16.5" customHeight="1" x14ac:dyDescent="0.25">
      <c r="A507" s="11"/>
      <c r="B507" s="23" t="str">
        <f t="shared" si="90"/>
        <v/>
      </c>
      <c r="C507" s="23" t="str">
        <f t="shared" si="90"/>
        <v/>
      </c>
      <c r="D507" s="23" t="str">
        <f t="shared" si="90"/>
        <v/>
      </c>
      <c r="E507" s="23" t="str">
        <f t="shared" si="90"/>
        <v/>
      </c>
      <c r="F507" s="23" t="str">
        <f t="shared" si="90"/>
        <v/>
      </c>
      <c r="G507" s="23" t="str">
        <f t="shared" si="90"/>
        <v/>
      </c>
      <c r="H507" s="23" t="str">
        <f t="shared" si="90"/>
        <v/>
      </c>
      <c r="I507" s="23" t="str">
        <f t="shared" si="90"/>
        <v/>
      </c>
      <c r="J507" s="23" t="str">
        <f t="shared" si="90"/>
        <v/>
      </c>
      <c r="K507" s="23" t="str">
        <f t="shared" si="90"/>
        <v/>
      </c>
      <c r="L507" s="23" t="str">
        <f t="shared" si="90"/>
        <v/>
      </c>
      <c r="M507" s="23" t="str">
        <f t="shared" si="90"/>
        <v/>
      </c>
      <c r="N507" s="23" t="str">
        <f t="shared" si="90"/>
        <v/>
      </c>
      <c r="O507" s="22"/>
      <c r="P507" s="25" t="s">
        <v>965</v>
      </c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</row>
    <row r="508" spans="1:71" ht="16.5" customHeight="1" x14ac:dyDescent="0.25">
      <c r="A508" s="11"/>
      <c r="B508" s="35" t="str">
        <f t="shared" si="90"/>
        <v/>
      </c>
      <c r="C508" s="35" t="str">
        <f t="shared" si="90"/>
        <v/>
      </c>
      <c r="D508" s="35" t="str">
        <f t="shared" si="90"/>
        <v/>
      </c>
      <c r="E508" s="35" t="str">
        <f t="shared" si="90"/>
        <v/>
      </c>
      <c r="F508" s="35" t="str">
        <f t="shared" si="90"/>
        <v/>
      </c>
      <c r="G508" s="35" t="str">
        <f t="shared" si="90"/>
        <v/>
      </c>
      <c r="H508" s="35" t="str">
        <f t="shared" si="90"/>
        <v/>
      </c>
      <c r="I508" s="35" t="str">
        <f t="shared" si="90"/>
        <v/>
      </c>
      <c r="J508" s="35" t="str">
        <f t="shared" si="90"/>
        <v/>
      </c>
      <c r="K508" s="35" t="str">
        <f t="shared" si="90"/>
        <v/>
      </c>
      <c r="L508" s="35" t="str">
        <f t="shared" si="90"/>
        <v/>
      </c>
      <c r="M508" s="35" t="str">
        <f t="shared" si="90"/>
        <v/>
      </c>
      <c r="N508" s="35" t="str">
        <f t="shared" si="90"/>
        <v/>
      </c>
      <c r="O508" s="22"/>
      <c r="P508" s="25" t="s">
        <v>971</v>
      </c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</row>
    <row r="509" spans="1:71" ht="16.5" customHeight="1" x14ac:dyDescent="0.25">
      <c r="A509" s="11"/>
      <c r="B509" s="38">
        <f t="shared" si="90"/>
        <v>74950</v>
      </c>
      <c r="C509" s="35">
        <f t="shared" si="90"/>
        <v>-72850.22</v>
      </c>
      <c r="D509" s="35">
        <f t="shared" si="90"/>
        <v>2802.489999999998</v>
      </c>
      <c r="E509" s="35">
        <f t="shared" si="90"/>
        <v>-46781.46</v>
      </c>
      <c r="F509" s="35">
        <f t="shared" si="90"/>
        <v>-28014.87</v>
      </c>
      <c r="G509" s="35">
        <f t="shared" si="90"/>
        <v>233001.95</v>
      </c>
      <c r="H509" s="35">
        <f t="shared" si="90"/>
        <v>-188934.34</v>
      </c>
      <c r="I509" s="35">
        <f t="shared" si="90"/>
        <v>-228779.75</v>
      </c>
      <c r="J509" s="35">
        <f t="shared" si="90"/>
        <v>-277161.09000000003</v>
      </c>
      <c r="K509" s="35">
        <f t="shared" si="90"/>
        <v>-224917.35</v>
      </c>
      <c r="L509" s="35">
        <f t="shared" si="90"/>
        <v>-118631.11</v>
      </c>
      <c r="M509" s="35">
        <f t="shared" si="90"/>
        <v>-308410.19</v>
      </c>
      <c r="N509" s="35" t="str">
        <f t="shared" si="90"/>
        <v/>
      </c>
      <c r="O509" s="22">
        <f t="shared" ref="O509:O510" si="91">RATE(M$324-C$324,,-C509,M509)</f>
        <v>0.155233528843047</v>
      </c>
      <c r="P509" s="25" t="s">
        <v>966</v>
      </c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</row>
    <row r="510" spans="1:71" ht="16.5" customHeight="1" x14ac:dyDescent="0.25">
      <c r="A510" s="11"/>
      <c r="B510" s="26" t="e">
        <f t="shared" ref="B510:N510" si="92">+B509/(B$441+B$448)</f>
        <v>#DIV/0!</v>
      </c>
      <c r="C510" s="26" t="e">
        <f t="shared" si="92"/>
        <v>#DIV/0!</v>
      </c>
      <c r="D510" s="26" t="e">
        <f t="shared" si="92"/>
        <v>#DIV/0!</v>
      </c>
      <c r="E510" s="26" t="e">
        <f t="shared" si="92"/>
        <v>#DIV/0!</v>
      </c>
      <c r="F510" s="26" t="e">
        <f t="shared" si="92"/>
        <v>#DIV/0!</v>
      </c>
      <c r="G510" s="26" t="e">
        <f t="shared" si="92"/>
        <v>#DIV/0!</v>
      </c>
      <c r="H510" s="26" t="e">
        <f t="shared" si="92"/>
        <v>#DIV/0!</v>
      </c>
      <c r="I510" s="26" t="e">
        <f t="shared" si="92"/>
        <v>#DIV/0!</v>
      </c>
      <c r="J510" s="26" t="e">
        <f t="shared" si="92"/>
        <v>#DIV/0!</v>
      </c>
      <c r="K510" s="26" t="e">
        <f t="shared" si="92"/>
        <v>#DIV/0!</v>
      </c>
      <c r="L510" s="26" t="e">
        <f t="shared" si="92"/>
        <v>#DIV/0!</v>
      </c>
      <c r="M510" s="26" t="e">
        <f t="shared" si="92"/>
        <v>#DIV/0!</v>
      </c>
      <c r="N510" s="26" t="e">
        <f t="shared" si="92"/>
        <v>#VALUE!</v>
      </c>
      <c r="O510" s="22" t="e">
        <f t="shared" si="91"/>
        <v>#DIV/0!</v>
      </c>
      <c r="P510" s="27" t="s">
        <v>980</v>
      </c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</row>
    <row r="511" spans="1:71" ht="16.5" customHeight="1" x14ac:dyDescent="0.25">
      <c r="A511" s="28"/>
      <c r="B511" s="36"/>
      <c r="C511" s="26">
        <f t="shared" ref="C511:N511" si="93">C509/B509-1</f>
        <v>-1.9719842561707805</v>
      </c>
      <c r="D511" s="26">
        <f t="shared" si="93"/>
        <v>-1.038469204348319</v>
      </c>
      <c r="E511" s="26">
        <f t="shared" si="93"/>
        <v>-17.692819599713125</v>
      </c>
      <c r="F511" s="26">
        <f t="shared" si="93"/>
        <v>-0.40115443169152909</v>
      </c>
      <c r="G511" s="26">
        <f t="shared" si="93"/>
        <v>-9.3170812500646978</v>
      </c>
      <c r="H511" s="26">
        <f t="shared" si="93"/>
        <v>-1.8108702094553286</v>
      </c>
      <c r="I511" s="26">
        <f t="shared" si="93"/>
        <v>0.2108955418056877</v>
      </c>
      <c r="J511" s="26">
        <f t="shared" si="93"/>
        <v>0.21147562229611672</v>
      </c>
      <c r="K511" s="26">
        <f t="shared" si="93"/>
        <v>-0.18849593931096176</v>
      </c>
      <c r="L511" s="26">
        <f t="shared" si="93"/>
        <v>-0.4725568747808917</v>
      </c>
      <c r="M511" s="26">
        <f t="shared" si="93"/>
        <v>1.5997412483116782</v>
      </c>
      <c r="N511" s="26" t="e">
        <f t="shared" si="93"/>
        <v>#VALUE!</v>
      </c>
      <c r="O511" s="33"/>
      <c r="P511" s="27" t="s">
        <v>972</v>
      </c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</row>
    <row r="512" spans="1:71" ht="16.5" customHeight="1" x14ac:dyDescent="0.25">
      <c r="A512" s="11"/>
      <c r="B512" s="197" t="s">
        <v>981</v>
      </c>
      <c r="C512" s="183"/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4"/>
      <c r="O512" s="22"/>
      <c r="P512" s="27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</row>
    <row r="513" spans="1:71" ht="16.5" customHeight="1" x14ac:dyDescent="0.25">
      <c r="A513" s="11"/>
      <c r="B513" s="32" t="str">
        <f t="shared" ref="B513:N513" si="94">IFERROR(B505+B551,"")</f>
        <v/>
      </c>
      <c r="C513" s="32" t="str">
        <f t="shared" si="94"/>
        <v/>
      </c>
      <c r="D513" s="32" t="str">
        <f t="shared" si="94"/>
        <v/>
      </c>
      <c r="E513" s="32" t="str">
        <f t="shared" si="94"/>
        <v/>
      </c>
      <c r="F513" s="32" t="str">
        <f t="shared" si="94"/>
        <v/>
      </c>
      <c r="G513" s="32" t="str">
        <f t="shared" si="94"/>
        <v/>
      </c>
      <c r="H513" s="32" t="str">
        <f t="shared" si="94"/>
        <v/>
      </c>
      <c r="I513" s="32" t="str">
        <f t="shared" si="94"/>
        <v/>
      </c>
      <c r="J513" s="32" t="str">
        <f t="shared" si="94"/>
        <v/>
      </c>
      <c r="K513" s="32" t="str">
        <f t="shared" si="94"/>
        <v/>
      </c>
      <c r="L513" s="32" t="str">
        <f t="shared" si="94"/>
        <v/>
      </c>
      <c r="M513" s="32" t="str">
        <f t="shared" si="94"/>
        <v/>
      </c>
      <c r="N513" s="32" t="str">
        <f t="shared" si="94"/>
        <v/>
      </c>
      <c r="O513" s="22"/>
      <c r="P513" s="25" t="s">
        <v>963</v>
      </c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</row>
    <row r="514" spans="1:71" ht="16.5" customHeight="1" x14ac:dyDescent="0.25">
      <c r="A514" s="11"/>
      <c r="B514" s="23" t="str">
        <f t="shared" ref="B514:N516" si="95">IFERROR(B506+B552-B551,"")</f>
        <v/>
      </c>
      <c r="C514" s="23" t="str">
        <f t="shared" si="95"/>
        <v/>
      </c>
      <c r="D514" s="23" t="str">
        <f t="shared" si="95"/>
        <v/>
      </c>
      <c r="E514" s="23" t="str">
        <f t="shared" si="95"/>
        <v/>
      </c>
      <c r="F514" s="23" t="str">
        <f t="shared" si="95"/>
        <v/>
      </c>
      <c r="G514" s="23" t="str">
        <f t="shared" si="95"/>
        <v/>
      </c>
      <c r="H514" s="23" t="str">
        <f t="shared" si="95"/>
        <v/>
      </c>
      <c r="I514" s="23" t="str">
        <f t="shared" si="95"/>
        <v/>
      </c>
      <c r="J514" s="23" t="str">
        <f t="shared" si="95"/>
        <v/>
      </c>
      <c r="K514" s="23" t="str">
        <f t="shared" si="95"/>
        <v/>
      </c>
      <c r="L514" s="23" t="str">
        <f t="shared" si="95"/>
        <v/>
      </c>
      <c r="M514" s="23" t="str">
        <f t="shared" si="95"/>
        <v/>
      </c>
      <c r="N514" s="23" t="str">
        <f t="shared" si="95"/>
        <v/>
      </c>
      <c r="O514" s="22"/>
      <c r="P514" s="25" t="s">
        <v>964</v>
      </c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</row>
    <row r="515" spans="1:71" ht="16.5" customHeight="1" x14ac:dyDescent="0.25">
      <c r="A515" s="11"/>
      <c r="B515" s="23" t="str">
        <f t="shared" si="95"/>
        <v/>
      </c>
      <c r="C515" s="23" t="str">
        <f t="shared" si="95"/>
        <v/>
      </c>
      <c r="D515" s="23" t="str">
        <f t="shared" si="95"/>
        <v/>
      </c>
      <c r="E515" s="23" t="str">
        <f t="shared" si="95"/>
        <v/>
      </c>
      <c r="F515" s="23" t="str">
        <f t="shared" si="95"/>
        <v/>
      </c>
      <c r="G515" s="23" t="str">
        <f t="shared" si="95"/>
        <v/>
      </c>
      <c r="H515" s="23" t="str">
        <f t="shared" si="95"/>
        <v/>
      </c>
      <c r="I515" s="23" t="str">
        <f t="shared" si="95"/>
        <v/>
      </c>
      <c r="J515" s="23" t="str">
        <f t="shared" si="95"/>
        <v/>
      </c>
      <c r="K515" s="23" t="str">
        <f t="shared" si="95"/>
        <v/>
      </c>
      <c r="L515" s="23" t="str">
        <f t="shared" si="95"/>
        <v/>
      </c>
      <c r="M515" s="23" t="str">
        <f t="shared" si="95"/>
        <v/>
      </c>
      <c r="N515" s="23" t="str">
        <f t="shared" si="95"/>
        <v/>
      </c>
      <c r="O515" s="22"/>
      <c r="P515" s="25" t="s">
        <v>965</v>
      </c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</row>
    <row r="516" spans="1:71" ht="16.5" customHeight="1" x14ac:dyDescent="0.25">
      <c r="A516" s="11"/>
      <c r="B516" s="35" t="str">
        <f t="shared" si="95"/>
        <v/>
      </c>
      <c r="C516" s="35" t="str">
        <f t="shared" si="95"/>
        <v/>
      </c>
      <c r="D516" s="35" t="str">
        <f t="shared" si="95"/>
        <v/>
      </c>
      <c r="E516" s="35" t="str">
        <f t="shared" si="95"/>
        <v/>
      </c>
      <c r="F516" s="35" t="str">
        <f t="shared" si="95"/>
        <v/>
      </c>
      <c r="G516" s="35" t="str">
        <f t="shared" si="95"/>
        <v/>
      </c>
      <c r="H516" s="35" t="str">
        <f t="shared" si="95"/>
        <v/>
      </c>
      <c r="I516" s="35" t="str">
        <f t="shared" si="95"/>
        <v/>
      </c>
      <c r="J516" s="35" t="str">
        <f t="shared" si="95"/>
        <v/>
      </c>
      <c r="K516" s="35" t="str">
        <f t="shared" si="95"/>
        <v/>
      </c>
      <c r="L516" s="35" t="str">
        <f t="shared" si="95"/>
        <v/>
      </c>
      <c r="M516" s="35" t="str">
        <f t="shared" si="95"/>
        <v/>
      </c>
      <c r="N516" s="35" t="str">
        <f t="shared" si="95"/>
        <v/>
      </c>
      <c r="O516" s="22"/>
      <c r="P516" s="25" t="s">
        <v>971</v>
      </c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</row>
    <row r="517" spans="1:71" ht="16.5" customHeight="1" x14ac:dyDescent="0.25">
      <c r="A517" s="11"/>
      <c r="B517" s="38" t="str">
        <f t="shared" ref="B517:N517" si="96">IFERROR(B509+B554,"")</f>
        <v/>
      </c>
      <c r="C517" s="35" t="str">
        <f t="shared" si="96"/>
        <v/>
      </c>
      <c r="D517" s="35" t="str">
        <f t="shared" si="96"/>
        <v/>
      </c>
      <c r="E517" s="35" t="str">
        <f t="shared" si="96"/>
        <v/>
      </c>
      <c r="F517" s="35" t="str">
        <f t="shared" si="96"/>
        <v/>
      </c>
      <c r="G517" s="35" t="str">
        <f t="shared" si="96"/>
        <v/>
      </c>
      <c r="H517" s="35" t="str">
        <f t="shared" si="96"/>
        <v/>
      </c>
      <c r="I517" s="35" t="str">
        <f t="shared" si="96"/>
        <v/>
      </c>
      <c r="J517" s="35" t="str">
        <f t="shared" si="96"/>
        <v/>
      </c>
      <c r="K517" s="35" t="str">
        <f t="shared" si="96"/>
        <v/>
      </c>
      <c r="L517" s="35" t="str">
        <f t="shared" si="96"/>
        <v/>
      </c>
      <c r="M517" s="35" t="str">
        <f t="shared" si="96"/>
        <v/>
      </c>
      <c r="N517" s="35" t="str">
        <f t="shared" si="96"/>
        <v/>
      </c>
      <c r="O517" s="22" t="e">
        <f t="shared" ref="O517:O518" si="97">RATE(M$324-C$324,,-C517,M517)</f>
        <v>#VALUE!</v>
      </c>
      <c r="P517" s="25" t="s">
        <v>966</v>
      </c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</row>
    <row r="518" spans="1:71" ht="16.5" customHeight="1" x14ac:dyDescent="0.25">
      <c r="A518" s="11"/>
      <c r="B518" s="26" t="e">
        <f t="shared" ref="B518:N518" si="98">+B517/(B$441+B$448)</f>
        <v>#VALUE!</v>
      </c>
      <c r="C518" s="26" t="e">
        <f t="shared" si="98"/>
        <v>#VALUE!</v>
      </c>
      <c r="D518" s="26" t="e">
        <f t="shared" si="98"/>
        <v>#VALUE!</v>
      </c>
      <c r="E518" s="26" t="e">
        <f t="shared" si="98"/>
        <v>#VALUE!</v>
      </c>
      <c r="F518" s="26" t="e">
        <f t="shared" si="98"/>
        <v>#VALUE!</v>
      </c>
      <c r="G518" s="26" t="e">
        <f t="shared" si="98"/>
        <v>#VALUE!</v>
      </c>
      <c r="H518" s="26" t="e">
        <f t="shared" si="98"/>
        <v>#VALUE!</v>
      </c>
      <c r="I518" s="26" t="e">
        <f t="shared" si="98"/>
        <v>#VALUE!</v>
      </c>
      <c r="J518" s="26" t="e">
        <f t="shared" si="98"/>
        <v>#VALUE!</v>
      </c>
      <c r="K518" s="26" t="e">
        <f t="shared" si="98"/>
        <v>#VALUE!</v>
      </c>
      <c r="L518" s="26" t="e">
        <f t="shared" si="98"/>
        <v>#VALUE!</v>
      </c>
      <c r="M518" s="26" t="e">
        <f t="shared" si="98"/>
        <v>#VALUE!</v>
      </c>
      <c r="N518" s="26" t="e">
        <f t="shared" si="98"/>
        <v>#VALUE!</v>
      </c>
      <c r="O518" s="22" t="e">
        <f t="shared" si="97"/>
        <v>#VALUE!</v>
      </c>
      <c r="P518" s="27" t="s">
        <v>982</v>
      </c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</row>
    <row r="519" spans="1:71" ht="16.5" customHeight="1" x14ac:dyDescent="0.25">
      <c r="A519" s="28"/>
      <c r="B519" s="36"/>
      <c r="C519" s="26" t="e">
        <f t="shared" ref="C519:N519" si="99">C517/B517-1</f>
        <v>#VALUE!</v>
      </c>
      <c r="D519" s="26" t="e">
        <f t="shared" si="99"/>
        <v>#VALUE!</v>
      </c>
      <c r="E519" s="26" t="e">
        <f t="shared" si="99"/>
        <v>#VALUE!</v>
      </c>
      <c r="F519" s="26" t="e">
        <f t="shared" si="99"/>
        <v>#VALUE!</v>
      </c>
      <c r="G519" s="26" t="e">
        <f t="shared" si="99"/>
        <v>#VALUE!</v>
      </c>
      <c r="H519" s="26" t="e">
        <f t="shared" si="99"/>
        <v>#VALUE!</v>
      </c>
      <c r="I519" s="26" t="e">
        <f t="shared" si="99"/>
        <v>#VALUE!</v>
      </c>
      <c r="J519" s="26" t="e">
        <f t="shared" si="99"/>
        <v>#VALUE!</v>
      </c>
      <c r="K519" s="26" t="e">
        <f t="shared" si="99"/>
        <v>#VALUE!</v>
      </c>
      <c r="L519" s="26" t="e">
        <f t="shared" si="99"/>
        <v>#VALUE!</v>
      </c>
      <c r="M519" s="26" t="e">
        <f t="shared" si="99"/>
        <v>#VALUE!</v>
      </c>
      <c r="N519" s="26" t="e">
        <f t="shared" si="99"/>
        <v>#VALUE!</v>
      </c>
      <c r="O519" s="33"/>
      <c r="P519" s="27" t="s">
        <v>972</v>
      </c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</row>
    <row r="520" spans="1:71" ht="16.5" customHeight="1" x14ac:dyDescent="0.25">
      <c r="A520" s="11"/>
      <c r="B520" s="195" t="s">
        <v>906</v>
      </c>
      <c r="C520" s="183"/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4"/>
      <c r="O520" s="22"/>
      <c r="P520" s="15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</row>
    <row r="521" spans="1:71" ht="16.5" customHeight="1" x14ac:dyDescent="0.25">
      <c r="A521" s="11"/>
      <c r="B521" s="32" t="str">
        <f t="shared" ref="B521:N524" si="100">IFERROR(VLOOKUP($B$520,$130:$203,MATCH($P521&amp;"/"&amp;B$324,$128:$128,0),FALSE),"")</f>
        <v/>
      </c>
      <c r="C521" s="32" t="str">
        <f t="shared" si="100"/>
        <v/>
      </c>
      <c r="D521" s="32" t="str">
        <f t="shared" si="100"/>
        <v/>
      </c>
      <c r="E521" s="32" t="str">
        <f t="shared" si="100"/>
        <v/>
      </c>
      <c r="F521" s="32" t="str">
        <f t="shared" si="100"/>
        <v/>
      </c>
      <c r="G521" s="32" t="str">
        <f t="shared" si="100"/>
        <v/>
      </c>
      <c r="H521" s="32" t="str">
        <f t="shared" si="100"/>
        <v/>
      </c>
      <c r="I521" s="32" t="str">
        <f t="shared" si="100"/>
        <v/>
      </c>
      <c r="J521" s="32" t="str">
        <f t="shared" si="100"/>
        <v/>
      </c>
      <c r="K521" s="32" t="str">
        <f t="shared" si="100"/>
        <v/>
      </c>
      <c r="L521" s="32" t="str">
        <f t="shared" si="100"/>
        <v/>
      </c>
      <c r="M521" s="32" t="str">
        <f t="shared" si="100"/>
        <v/>
      </c>
      <c r="N521" s="32" t="str">
        <f t="shared" si="100"/>
        <v/>
      </c>
      <c r="O521" s="22"/>
      <c r="P521" s="25" t="s">
        <v>963</v>
      </c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</row>
    <row r="522" spans="1:71" ht="16.5" customHeight="1" x14ac:dyDescent="0.25">
      <c r="A522" s="11"/>
      <c r="B522" s="23" t="str">
        <f t="shared" si="100"/>
        <v/>
      </c>
      <c r="C522" s="23" t="str">
        <f t="shared" si="100"/>
        <v/>
      </c>
      <c r="D522" s="23" t="str">
        <f t="shared" si="100"/>
        <v/>
      </c>
      <c r="E522" s="23" t="str">
        <f t="shared" si="100"/>
        <v/>
      </c>
      <c r="F522" s="23" t="str">
        <f t="shared" si="100"/>
        <v/>
      </c>
      <c r="G522" s="23" t="str">
        <f t="shared" si="100"/>
        <v/>
      </c>
      <c r="H522" s="23" t="str">
        <f t="shared" si="100"/>
        <v/>
      </c>
      <c r="I522" s="23" t="str">
        <f t="shared" si="100"/>
        <v/>
      </c>
      <c r="J522" s="23" t="str">
        <f t="shared" si="100"/>
        <v/>
      </c>
      <c r="K522" s="23" t="str">
        <f t="shared" si="100"/>
        <v/>
      </c>
      <c r="L522" s="23" t="str">
        <f t="shared" si="100"/>
        <v/>
      </c>
      <c r="M522" s="23" t="str">
        <f t="shared" si="100"/>
        <v/>
      </c>
      <c r="N522" s="23" t="str">
        <f t="shared" si="100"/>
        <v/>
      </c>
      <c r="O522" s="22"/>
      <c r="P522" s="25" t="s">
        <v>964</v>
      </c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</row>
    <row r="523" spans="1:71" ht="16.5" customHeight="1" x14ac:dyDescent="0.25">
      <c r="A523" s="11"/>
      <c r="B523" s="23" t="str">
        <f t="shared" si="100"/>
        <v/>
      </c>
      <c r="C523" s="23" t="str">
        <f t="shared" si="100"/>
        <v/>
      </c>
      <c r="D523" s="23" t="str">
        <f t="shared" si="100"/>
        <v/>
      </c>
      <c r="E523" s="23" t="str">
        <f t="shared" si="100"/>
        <v/>
      </c>
      <c r="F523" s="23" t="str">
        <f t="shared" si="100"/>
        <v/>
      </c>
      <c r="G523" s="23" t="str">
        <f t="shared" si="100"/>
        <v/>
      </c>
      <c r="H523" s="23" t="str">
        <f t="shared" si="100"/>
        <v/>
      </c>
      <c r="I523" s="23" t="str">
        <f t="shared" si="100"/>
        <v/>
      </c>
      <c r="J523" s="23" t="str">
        <f t="shared" si="100"/>
        <v/>
      </c>
      <c r="K523" s="23" t="str">
        <f t="shared" si="100"/>
        <v/>
      </c>
      <c r="L523" s="23" t="str">
        <f t="shared" si="100"/>
        <v/>
      </c>
      <c r="M523" s="23" t="str">
        <f t="shared" si="100"/>
        <v/>
      </c>
      <c r="N523" s="23" t="str">
        <f t="shared" si="100"/>
        <v/>
      </c>
      <c r="O523" s="22"/>
      <c r="P523" s="25" t="s">
        <v>965</v>
      </c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</row>
    <row r="524" spans="1:71" ht="16.5" customHeight="1" x14ac:dyDescent="0.25">
      <c r="A524" s="11"/>
      <c r="B524" s="35" t="str">
        <f t="shared" si="100"/>
        <v/>
      </c>
      <c r="C524" s="35" t="str">
        <f t="shared" si="100"/>
        <v/>
      </c>
      <c r="D524" s="35" t="str">
        <f t="shared" si="100"/>
        <v/>
      </c>
      <c r="E524" s="35" t="str">
        <f t="shared" si="100"/>
        <v/>
      </c>
      <c r="F524" s="35" t="str">
        <f t="shared" si="100"/>
        <v/>
      </c>
      <c r="G524" s="35" t="str">
        <f t="shared" si="100"/>
        <v/>
      </c>
      <c r="H524" s="35" t="str">
        <f t="shared" si="100"/>
        <v/>
      </c>
      <c r="I524" s="35" t="str">
        <f t="shared" si="100"/>
        <v/>
      </c>
      <c r="J524" s="35" t="str">
        <f t="shared" si="100"/>
        <v/>
      </c>
      <c r="K524" s="35" t="str">
        <f t="shared" si="100"/>
        <v/>
      </c>
      <c r="L524" s="35" t="str">
        <f t="shared" si="100"/>
        <v/>
      </c>
      <c r="M524" s="35" t="str">
        <f t="shared" si="100"/>
        <v/>
      </c>
      <c r="N524" s="35" t="str">
        <f t="shared" si="100"/>
        <v/>
      </c>
      <c r="O524" s="22"/>
      <c r="P524" s="25" t="s">
        <v>971</v>
      </c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</row>
    <row r="525" spans="1:71" ht="16.5" customHeight="1" x14ac:dyDescent="0.25">
      <c r="A525" s="11"/>
      <c r="B525" s="35">
        <f t="shared" ref="B525:M525" si="101">SUM(B521:B524)</f>
        <v>0</v>
      </c>
      <c r="C525" s="35">
        <f t="shared" si="101"/>
        <v>0</v>
      </c>
      <c r="D525" s="35">
        <f t="shared" si="101"/>
        <v>0</v>
      </c>
      <c r="E525" s="35">
        <f t="shared" si="101"/>
        <v>0</v>
      </c>
      <c r="F525" s="35">
        <f t="shared" si="101"/>
        <v>0</v>
      </c>
      <c r="G525" s="35">
        <f t="shared" si="101"/>
        <v>0</v>
      </c>
      <c r="H525" s="35">
        <f t="shared" si="101"/>
        <v>0</v>
      </c>
      <c r="I525" s="35">
        <f t="shared" si="101"/>
        <v>0</v>
      </c>
      <c r="J525" s="35">
        <f t="shared" si="101"/>
        <v>0</v>
      </c>
      <c r="K525" s="35">
        <f t="shared" si="101"/>
        <v>0</v>
      </c>
      <c r="L525" s="35">
        <f t="shared" si="101"/>
        <v>0</v>
      </c>
      <c r="M525" s="35">
        <f t="shared" si="101"/>
        <v>0</v>
      </c>
      <c r="N525" s="35" t="e">
        <f>IF(N522="",N521*4,IF(N523="",(N522+N521)*2,IF(N524="",((N523+N522+N521)/3)*4,SUM(N521:N524))))</f>
        <v>#VALUE!</v>
      </c>
      <c r="O525" s="22" t="e">
        <f t="shared" ref="O525:O526" si="102">RATE(M$324-C$324,,-C525,M525)</f>
        <v>#NUM!</v>
      </c>
      <c r="P525" s="25" t="s">
        <v>966</v>
      </c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</row>
    <row r="526" spans="1:71" ht="16.5" customHeight="1" x14ac:dyDescent="0.25">
      <c r="A526" s="11"/>
      <c r="B526" s="26" t="e">
        <f t="shared" ref="B526:N526" si="103">+B525/(B$441+B$448)</f>
        <v>#DIV/0!</v>
      </c>
      <c r="C526" s="26" t="e">
        <f t="shared" si="103"/>
        <v>#DIV/0!</v>
      </c>
      <c r="D526" s="26" t="e">
        <f t="shared" si="103"/>
        <v>#DIV/0!</v>
      </c>
      <c r="E526" s="26" t="e">
        <f t="shared" si="103"/>
        <v>#DIV/0!</v>
      </c>
      <c r="F526" s="26" t="e">
        <f t="shared" si="103"/>
        <v>#DIV/0!</v>
      </c>
      <c r="G526" s="26" t="e">
        <f t="shared" si="103"/>
        <v>#DIV/0!</v>
      </c>
      <c r="H526" s="26" t="e">
        <f t="shared" si="103"/>
        <v>#DIV/0!</v>
      </c>
      <c r="I526" s="26" t="e">
        <f t="shared" si="103"/>
        <v>#DIV/0!</v>
      </c>
      <c r="J526" s="26" t="e">
        <f t="shared" si="103"/>
        <v>#DIV/0!</v>
      </c>
      <c r="K526" s="26" t="e">
        <f t="shared" si="103"/>
        <v>#DIV/0!</v>
      </c>
      <c r="L526" s="26" t="e">
        <f t="shared" si="103"/>
        <v>#DIV/0!</v>
      </c>
      <c r="M526" s="26" t="e">
        <f t="shared" si="103"/>
        <v>#DIV/0!</v>
      </c>
      <c r="N526" s="26" t="e">
        <f t="shared" si="103"/>
        <v>#VALUE!</v>
      </c>
      <c r="O526" s="22" t="e">
        <f t="shared" si="102"/>
        <v>#DIV/0!</v>
      </c>
      <c r="P526" s="27" t="s">
        <v>967</v>
      </c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</row>
    <row r="527" spans="1:71" ht="16.5" customHeight="1" x14ac:dyDescent="0.25">
      <c r="A527" s="11"/>
      <c r="B527" s="197" t="s">
        <v>983</v>
      </c>
      <c r="C527" s="183"/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4"/>
      <c r="O527" s="22"/>
      <c r="P527" s="15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</row>
    <row r="528" spans="1:71" ht="16.5" customHeight="1" x14ac:dyDescent="0.25">
      <c r="A528" s="11"/>
      <c r="B528" s="32" t="str">
        <f t="shared" ref="B528:N531" si="104">IFERROR(B505-B521,"")</f>
        <v/>
      </c>
      <c r="C528" s="32" t="str">
        <f t="shared" si="104"/>
        <v/>
      </c>
      <c r="D528" s="32" t="str">
        <f t="shared" si="104"/>
        <v/>
      </c>
      <c r="E528" s="32" t="str">
        <f t="shared" si="104"/>
        <v/>
      </c>
      <c r="F528" s="32" t="str">
        <f t="shared" si="104"/>
        <v/>
      </c>
      <c r="G528" s="32" t="str">
        <f t="shared" si="104"/>
        <v/>
      </c>
      <c r="H528" s="32" t="str">
        <f t="shared" si="104"/>
        <v/>
      </c>
      <c r="I528" s="32" t="str">
        <f t="shared" si="104"/>
        <v/>
      </c>
      <c r="J528" s="32" t="str">
        <f t="shared" si="104"/>
        <v/>
      </c>
      <c r="K528" s="32" t="str">
        <f t="shared" si="104"/>
        <v/>
      </c>
      <c r="L528" s="32" t="str">
        <f t="shared" si="104"/>
        <v/>
      </c>
      <c r="M528" s="32" t="str">
        <f t="shared" si="104"/>
        <v/>
      </c>
      <c r="N528" s="32" t="str">
        <f t="shared" si="104"/>
        <v/>
      </c>
      <c r="O528" s="22"/>
      <c r="P528" s="25" t="s">
        <v>963</v>
      </c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</row>
    <row r="529" spans="1:71" ht="16.5" customHeight="1" x14ac:dyDescent="0.25">
      <c r="A529" s="11"/>
      <c r="B529" s="23" t="str">
        <f t="shared" si="104"/>
        <v/>
      </c>
      <c r="C529" s="23" t="str">
        <f t="shared" si="104"/>
        <v/>
      </c>
      <c r="D529" s="23" t="str">
        <f t="shared" si="104"/>
        <v/>
      </c>
      <c r="E529" s="23" t="str">
        <f t="shared" si="104"/>
        <v/>
      </c>
      <c r="F529" s="23" t="str">
        <f t="shared" si="104"/>
        <v/>
      </c>
      <c r="G529" s="23" t="str">
        <f t="shared" si="104"/>
        <v/>
      </c>
      <c r="H529" s="23" t="str">
        <f t="shared" si="104"/>
        <v/>
      </c>
      <c r="I529" s="23" t="str">
        <f t="shared" si="104"/>
        <v/>
      </c>
      <c r="J529" s="23" t="str">
        <f t="shared" si="104"/>
        <v/>
      </c>
      <c r="K529" s="23" t="str">
        <f t="shared" si="104"/>
        <v/>
      </c>
      <c r="L529" s="23" t="str">
        <f t="shared" si="104"/>
        <v/>
      </c>
      <c r="M529" s="23" t="str">
        <f t="shared" si="104"/>
        <v/>
      </c>
      <c r="N529" s="23" t="str">
        <f t="shared" si="104"/>
        <v/>
      </c>
      <c r="O529" s="22"/>
      <c r="P529" s="25" t="s">
        <v>964</v>
      </c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</row>
    <row r="530" spans="1:71" ht="16.5" customHeight="1" x14ac:dyDescent="0.25">
      <c r="A530" s="11"/>
      <c r="B530" s="23" t="str">
        <f t="shared" si="104"/>
        <v/>
      </c>
      <c r="C530" s="23" t="str">
        <f t="shared" si="104"/>
        <v/>
      </c>
      <c r="D530" s="23" t="str">
        <f t="shared" si="104"/>
        <v/>
      </c>
      <c r="E530" s="23" t="str">
        <f t="shared" si="104"/>
        <v/>
      </c>
      <c r="F530" s="23" t="str">
        <f t="shared" si="104"/>
        <v/>
      </c>
      <c r="G530" s="23" t="str">
        <f t="shared" si="104"/>
        <v/>
      </c>
      <c r="H530" s="23" t="str">
        <f t="shared" si="104"/>
        <v/>
      </c>
      <c r="I530" s="23" t="str">
        <f t="shared" si="104"/>
        <v/>
      </c>
      <c r="J530" s="23" t="str">
        <f t="shared" si="104"/>
        <v/>
      </c>
      <c r="K530" s="23" t="str">
        <f t="shared" si="104"/>
        <v/>
      </c>
      <c r="L530" s="23" t="str">
        <f t="shared" si="104"/>
        <v/>
      </c>
      <c r="M530" s="23" t="str">
        <f t="shared" si="104"/>
        <v/>
      </c>
      <c r="N530" s="23" t="str">
        <f t="shared" si="104"/>
        <v/>
      </c>
      <c r="O530" s="22"/>
      <c r="P530" s="25" t="s">
        <v>965</v>
      </c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</row>
    <row r="531" spans="1:71" ht="16.5" customHeight="1" x14ac:dyDescent="0.25">
      <c r="A531" s="11"/>
      <c r="B531" s="23" t="str">
        <f t="shared" si="104"/>
        <v/>
      </c>
      <c r="C531" s="35" t="str">
        <f t="shared" si="104"/>
        <v/>
      </c>
      <c r="D531" s="35" t="str">
        <f t="shared" si="104"/>
        <v/>
      </c>
      <c r="E531" s="35" t="str">
        <f t="shared" si="104"/>
        <v/>
      </c>
      <c r="F531" s="35" t="str">
        <f t="shared" si="104"/>
        <v/>
      </c>
      <c r="G531" s="35" t="str">
        <f t="shared" si="104"/>
        <v/>
      </c>
      <c r="H531" s="35" t="str">
        <f t="shared" si="104"/>
        <v/>
      </c>
      <c r="I531" s="35" t="str">
        <f t="shared" si="104"/>
        <v/>
      </c>
      <c r="J531" s="35" t="str">
        <f t="shared" si="104"/>
        <v/>
      </c>
      <c r="K531" s="35" t="str">
        <f t="shared" si="104"/>
        <v/>
      </c>
      <c r="L531" s="35" t="str">
        <f t="shared" si="104"/>
        <v/>
      </c>
      <c r="M531" s="35" t="str">
        <f t="shared" si="104"/>
        <v/>
      </c>
      <c r="N531" s="35" t="str">
        <f t="shared" si="104"/>
        <v/>
      </c>
      <c r="O531" s="22"/>
      <c r="P531" s="25" t="s">
        <v>971</v>
      </c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</row>
    <row r="532" spans="1:71" ht="16.5" customHeight="1" x14ac:dyDescent="0.25">
      <c r="A532" s="11"/>
      <c r="B532" s="38">
        <f t="shared" ref="B532:M532" si="105">B509-B525</f>
        <v>74950</v>
      </c>
      <c r="C532" s="35">
        <f t="shared" si="105"/>
        <v>-72850.22</v>
      </c>
      <c r="D532" s="35">
        <f t="shared" si="105"/>
        <v>2802.489999999998</v>
      </c>
      <c r="E532" s="35">
        <f t="shared" si="105"/>
        <v>-46781.46</v>
      </c>
      <c r="F532" s="35">
        <f t="shared" si="105"/>
        <v>-28014.87</v>
      </c>
      <c r="G532" s="35">
        <f t="shared" si="105"/>
        <v>233001.95</v>
      </c>
      <c r="H532" s="35">
        <f t="shared" si="105"/>
        <v>-188934.34</v>
      </c>
      <c r="I532" s="35">
        <f t="shared" si="105"/>
        <v>-228779.75</v>
      </c>
      <c r="J532" s="35">
        <f t="shared" si="105"/>
        <v>-277161.09000000003</v>
      </c>
      <c r="K532" s="35">
        <f t="shared" si="105"/>
        <v>-224917.35</v>
      </c>
      <c r="L532" s="35">
        <f t="shared" si="105"/>
        <v>-118631.11</v>
      </c>
      <c r="M532" s="35">
        <f t="shared" si="105"/>
        <v>-308410.19</v>
      </c>
      <c r="N532" s="35" t="str">
        <f>IFERROR(N509-N525,"")</f>
        <v/>
      </c>
      <c r="O532" s="22">
        <f t="shared" ref="O532:O533" si="106">RATE(M$324-C$324,,-C532,M532)</f>
        <v>0.155233528843047</v>
      </c>
      <c r="P532" s="25" t="s">
        <v>966</v>
      </c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</row>
    <row r="533" spans="1:71" ht="16.5" customHeight="1" x14ac:dyDescent="0.25">
      <c r="A533" s="11"/>
      <c r="B533" s="26" t="e">
        <f t="shared" ref="B533:N533" si="107">+B532/(B$441+B$448)</f>
        <v>#DIV/0!</v>
      </c>
      <c r="C533" s="26" t="e">
        <f t="shared" si="107"/>
        <v>#DIV/0!</v>
      </c>
      <c r="D533" s="26" t="e">
        <f t="shared" si="107"/>
        <v>#DIV/0!</v>
      </c>
      <c r="E533" s="26" t="e">
        <f t="shared" si="107"/>
        <v>#DIV/0!</v>
      </c>
      <c r="F533" s="26" t="e">
        <f t="shared" si="107"/>
        <v>#DIV/0!</v>
      </c>
      <c r="G533" s="26" t="e">
        <f t="shared" si="107"/>
        <v>#DIV/0!</v>
      </c>
      <c r="H533" s="26" t="e">
        <f t="shared" si="107"/>
        <v>#DIV/0!</v>
      </c>
      <c r="I533" s="26" t="e">
        <f t="shared" si="107"/>
        <v>#DIV/0!</v>
      </c>
      <c r="J533" s="26" t="e">
        <f t="shared" si="107"/>
        <v>#DIV/0!</v>
      </c>
      <c r="K533" s="26" t="e">
        <f t="shared" si="107"/>
        <v>#DIV/0!</v>
      </c>
      <c r="L533" s="26" t="e">
        <f t="shared" si="107"/>
        <v>#DIV/0!</v>
      </c>
      <c r="M533" s="26" t="e">
        <f t="shared" si="107"/>
        <v>#DIV/0!</v>
      </c>
      <c r="N533" s="26" t="e">
        <f t="shared" si="107"/>
        <v>#VALUE!</v>
      </c>
      <c r="O533" s="22" t="e">
        <f t="shared" si="106"/>
        <v>#DIV/0!</v>
      </c>
      <c r="P533" s="27" t="s">
        <v>984</v>
      </c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</row>
    <row r="534" spans="1:71" ht="16.5" customHeight="1" x14ac:dyDescent="0.25">
      <c r="A534" s="11"/>
      <c r="B534" s="194" t="s">
        <v>882</v>
      </c>
      <c r="C534" s="18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4"/>
      <c r="O534" s="22"/>
      <c r="P534" s="15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</row>
    <row r="535" spans="1:71" ht="16.5" customHeight="1" x14ac:dyDescent="0.25">
      <c r="A535" s="11"/>
      <c r="B535" s="32" t="str">
        <f t="shared" ref="B535:N538" si="108">IFERROR(VLOOKUP($B$534,$130:$203,MATCH($P535&amp;"/"&amp;B$324,$128:$128,0),FALSE),"")</f>
        <v/>
      </c>
      <c r="C535" s="32" t="str">
        <f t="shared" si="108"/>
        <v/>
      </c>
      <c r="D535" s="32" t="str">
        <f t="shared" si="108"/>
        <v/>
      </c>
      <c r="E535" s="32" t="str">
        <f t="shared" si="108"/>
        <v/>
      </c>
      <c r="F535" s="32" t="str">
        <f t="shared" si="108"/>
        <v/>
      </c>
      <c r="G535" s="32" t="str">
        <f t="shared" si="108"/>
        <v/>
      </c>
      <c r="H535" s="32" t="str">
        <f t="shared" si="108"/>
        <v/>
      </c>
      <c r="I535" s="32" t="str">
        <f t="shared" si="108"/>
        <v/>
      </c>
      <c r="J535" s="32" t="str">
        <f t="shared" si="108"/>
        <v/>
      </c>
      <c r="K535" s="32" t="str">
        <f t="shared" si="108"/>
        <v/>
      </c>
      <c r="L535" s="32" t="str">
        <f t="shared" si="108"/>
        <v/>
      </c>
      <c r="M535" s="32" t="str">
        <f t="shared" si="108"/>
        <v/>
      </c>
      <c r="N535" s="32" t="str">
        <f t="shared" si="108"/>
        <v/>
      </c>
      <c r="O535" s="22"/>
      <c r="P535" s="25" t="s">
        <v>963</v>
      </c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</row>
    <row r="536" spans="1:71" ht="16.5" customHeight="1" x14ac:dyDescent="0.25">
      <c r="A536" s="11"/>
      <c r="B536" s="23" t="str">
        <f t="shared" si="108"/>
        <v/>
      </c>
      <c r="C536" s="23" t="str">
        <f t="shared" si="108"/>
        <v/>
      </c>
      <c r="D536" s="23" t="str">
        <f t="shared" si="108"/>
        <v/>
      </c>
      <c r="E536" s="23" t="str">
        <f t="shared" si="108"/>
        <v/>
      </c>
      <c r="F536" s="23" t="str">
        <f t="shared" si="108"/>
        <v/>
      </c>
      <c r="G536" s="23" t="str">
        <f t="shared" si="108"/>
        <v/>
      </c>
      <c r="H536" s="23" t="str">
        <f t="shared" si="108"/>
        <v/>
      </c>
      <c r="I536" s="23" t="str">
        <f t="shared" si="108"/>
        <v/>
      </c>
      <c r="J536" s="23" t="str">
        <f t="shared" si="108"/>
        <v/>
      </c>
      <c r="K536" s="23" t="str">
        <f t="shared" si="108"/>
        <v/>
      </c>
      <c r="L536" s="23" t="str">
        <f t="shared" si="108"/>
        <v/>
      </c>
      <c r="M536" s="23" t="str">
        <f t="shared" si="108"/>
        <v/>
      </c>
      <c r="N536" s="23" t="str">
        <f t="shared" si="108"/>
        <v/>
      </c>
      <c r="O536" s="22"/>
      <c r="P536" s="25" t="s">
        <v>964</v>
      </c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</row>
    <row r="537" spans="1:71" ht="16.5" customHeight="1" x14ac:dyDescent="0.25">
      <c r="A537" s="11"/>
      <c r="B537" s="23" t="str">
        <f t="shared" si="108"/>
        <v/>
      </c>
      <c r="C537" s="23" t="str">
        <f t="shared" si="108"/>
        <v/>
      </c>
      <c r="D537" s="23" t="str">
        <f t="shared" si="108"/>
        <v/>
      </c>
      <c r="E537" s="23" t="str">
        <f t="shared" si="108"/>
        <v/>
      </c>
      <c r="F537" s="23" t="str">
        <f t="shared" si="108"/>
        <v/>
      </c>
      <c r="G537" s="23" t="str">
        <f t="shared" si="108"/>
        <v/>
      </c>
      <c r="H537" s="23" t="str">
        <f t="shared" si="108"/>
        <v/>
      </c>
      <c r="I537" s="23" t="str">
        <f t="shared" si="108"/>
        <v/>
      </c>
      <c r="J537" s="23" t="str">
        <f t="shared" si="108"/>
        <v/>
      </c>
      <c r="K537" s="23" t="str">
        <f t="shared" si="108"/>
        <v/>
      </c>
      <c r="L537" s="23" t="str">
        <f t="shared" si="108"/>
        <v/>
      </c>
      <c r="M537" s="23" t="str">
        <f t="shared" si="108"/>
        <v/>
      </c>
      <c r="N537" s="23" t="str">
        <f t="shared" si="108"/>
        <v/>
      </c>
      <c r="O537" s="22"/>
      <c r="P537" s="25" t="s">
        <v>965</v>
      </c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</row>
    <row r="538" spans="1:71" ht="16.5" customHeight="1" x14ac:dyDescent="0.25">
      <c r="A538" s="11"/>
      <c r="B538" s="35" t="str">
        <f t="shared" si="108"/>
        <v/>
      </c>
      <c r="C538" s="35" t="str">
        <f t="shared" si="108"/>
        <v/>
      </c>
      <c r="D538" s="35" t="str">
        <f t="shared" si="108"/>
        <v/>
      </c>
      <c r="E538" s="35" t="str">
        <f t="shared" si="108"/>
        <v/>
      </c>
      <c r="F538" s="35" t="str">
        <f t="shared" si="108"/>
        <v/>
      </c>
      <c r="G538" s="35" t="str">
        <f t="shared" si="108"/>
        <v/>
      </c>
      <c r="H538" s="35" t="str">
        <f t="shared" si="108"/>
        <v/>
      </c>
      <c r="I538" s="35" t="str">
        <f t="shared" si="108"/>
        <v/>
      </c>
      <c r="J538" s="35" t="str">
        <f t="shared" si="108"/>
        <v/>
      </c>
      <c r="K538" s="35" t="str">
        <f t="shared" si="108"/>
        <v/>
      </c>
      <c r="L538" s="35" t="str">
        <f t="shared" si="108"/>
        <v/>
      </c>
      <c r="M538" s="35" t="str">
        <f t="shared" si="108"/>
        <v/>
      </c>
      <c r="N538" s="35" t="str">
        <f t="shared" si="108"/>
        <v/>
      </c>
      <c r="O538" s="22"/>
      <c r="P538" s="25" t="s">
        <v>971</v>
      </c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</row>
    <row r="539" spans="1:71" ht="16.5" customHeight="1" x14ac:dyDescent="0.25">
      <c r="A539" s="11"/>
      <c r="B539" s="35">
        <f t="shared" ref="B539:M539" si="109">SUM(B535:B538)</f>
        <v>0</v>
      </c>
      <c r="C539" s="35">
        <f t="shared" si="109"/>
        <v>0</v>
      </c>
      <c r="D539" s="35">
        <f t="shared" si="109"/>
        <v>0</v>
      </c>
      <c r="E539" s="35">
        <f t="shared" si="109"/>
        <v>0</v>
      </c>
      <c r="F539" s="35">
        <f t="shared" si="109"/>
        <v>0</v>
      </c>
      <c r="G539" s="35">
        <f t="shared" si="109"/>
        <v>0</v>
      </c>
      <c r="H539" s="35">
        <f t="shared" si="109"/>
        <v>0</v>
      </c>
      <c r="I539" s="35">
        <f t="shared" si="109"/>
        <v>0</v>
      </c>
      <c r="J539" s="35">
        <f t="shared" si="109"/>
        <v>0</v>
      </c>
      <c r="K539" s="35">
        <f t="shared" si="109"/>
        <v>0</v>
      </c>
      <c r="L539" s="35">
        <f t="shared" si="109"/>
        <v>0</v>
      </c>
      <c r="M539" s="35">
        <f t="shared" si="109"/>
        <v>0</v>
      </c>
      <c r="N539" s="35" t="e">
        <f>IF(N536="",N535*4,IF(N537="",(N536+N535)*2,IF(N538="",((N537+N536+N535)/3)*4,SUM(N535:N538))))</f>
        <v>#VALUE!</v>
      </c>
      <c r="O539" s="22" t="e">
        <f t="shared" ref="O539:O540" si="110">RATE(M$324-C$324,,-C539,M539)</f>
        <v>#NUM!</v>
      </c>
      <c r="P539" s="25" t="s">
        <v>966</v>
      </c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</row>
    <row r="540" spans="1:71" ht="16.5" customHeight="1" x14ac:dyDescent="0.25">
      <c r="A540" s="11"/>
      <c r="B540" s="26">
        <f t="shared" ref="B540:N540" si="111">+B539/B$532</f>
        <v>0</v>
      </c>
      <c r="C540" s="26">
        <f t="shared" si="111"/>
        <v>0</v>
      </c>
      <c r="D540" s="26">
        <f t="shared" si="111"/>
        <v>0</v>
      </c>
      <c r="E540" s="26">
        <f t="shared" si="111"/>
        <v>0</v>
      </c>
      <c r="F540" s="26">
        <f t="shared" si="111"/>
        <v>0</v>
      </c>
      <c r="G540" s="26">
        <f t="shared" si="111"/>
        <v>0</v>
      </c>
      <c r="H540" s="26">
        <f t="shared" si="111"/>
        <v>0</v>
      </c>
      <c r="I540" s="26">
        <f t="shared" si="111"/>
        <v>0</v>
      </c>
      <c r="J540" s="26">
        <f t="shared" si="111"/>
        <v>0</v>
      </c>
      <c r="K540" s="26">
        <f t="shared" si="111"/>
        <v>0</v>
      </c>
      <c r="L540" s="26">
        <f t="shared" si="111"/>
        <v>0</v>
      </c>
      <c r="M540" s="26">
        <f t="shared" si="111"/>
        <v>0</v>
      </c>
      <c r="N540" s="26" t="e">
        <f t="shared" si="111"/>
        <v>#VALUE!</v>
      </c>
      <c r="O540" s="22" t="e">
        <f t="shared" si="110"/>
        <v>#NUM!</v>
      </c>
      <c r="P540" s="27" t="s">
        <v>985</v>
      </c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</row>
    <row r="541" spans="1:71" ht="16.5" customHeight="1" x14ac:dyDescent="0.25">
      <c r="A541" s="11"/>
      <c r="B541" s="197" t="s">
        <v>884</v>
      </c>
      <c r="C541" s="18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4"/>
      <c r="O541" s="22"/>
      <c r="P541" s="15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</row>
    <row r="542" spans="1:71" ht="16.5" customHeight="1" x14ac:dyDescent="0.25">
      <c r="A542" s="11"/>
      <c r="B542" s="32" t="str">
        <f t="shared" ref="B542:N545" si="112">IFERROR(VLOOKUP($B$541,$130:$203,MATCH($P542&amp;"/"&amp;B$324,$128:$128,0),FALSE),"")</f>
        <v/>
      </c>
      <c r="C542" s="32" t="str">
        <f t="shared" si="112"/>
        <v/>
      </c>
      <c r="D542" s="32" t="str">
        <f t="shared" si="112"/>
        <v/>
      </c>
      <c r="E542" s="32" t="str">
        <f t="shared" si="112"/>
        <v/>
      </c>
      <c r="F542" s="32" t="str">
        <f t="shared" si="112"/>
        <v/>
      </c>
      <c r="G542" s="32" t="str">
        <f t="shared" si="112"/>
        <v/>
      </c>
      <c r="H542" s="32" t="str">
        <f t="shared" si="112"/>
        <v/>
      </c>
      <c r="I542" s="32" t="str">
        <f t="shared" si="112"/>
        <v/>
      </c>
      <c r="J542" s="32" t="str">
        <f t="shared" si="112"/>
        <v/>
      </c>
      <c r="K542" s="32" t="str">
        <f t="shared" si="112"/>
        <v/>
      </c>
      <c r="L542" s="32" t="str">
        <f t="shared" si="112"/>
        <v/>
      </c>
      <c r="M542" s="32" t="str">
        <f t="shared" si="112"/>
        <v/>
      </c>
      <c r="N542" s="32" t="str">
        <f t="shared" si="112"/>
        <v/>
      </c>
      <c r="O542" s="22"/>
      <c r="P542" s="25" t="s">
        <v>963</v>
      </c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</row>
    <row r="543" spans="1:71" ht="16.5" customHeight="1" x14ac:dyDescent="0.25">
      <c r="A543" s="11"/>
      <c r="B543" s="23" t="str">
        <f t="shared" si="112"/>
        <v/>
      </c>
      <c r="C543" s="23" t="str">
        <f t="shared" si="112"/>
        <v/>
      </c>
      <c r="D543" s="23" t="str">
        <f t="shared" si="112"/>
        <v/>
      </c>
      <c r="E543" s="23" t="str">
        <f t="shared" si="112"/>
        <v/>
      </c>
      <c r="F543" s="23" t="str">
        <f t="shared" si="112"/>
        <v/>
      </c>
      <c r="G543" s="23" t="str">
        <f t="shared" si="112"/>
        <v/>
      </c>
      <c r="H543" s="23" t="str">
        <f t="shared" si="112"/>
        <v/>
      </c>
      <c r="I543" s="23" t="str">
        <f t="shared" si="112"/>
        <v/>
      </c>
      <c r="J543" s="23" t="str">
        <f t="shared" si="112"/>
        <v/>
      </c>
      <c r="K543" s="23" t="str">
        <f t="shared" si="112"/>
        <v/>
      </c>
      <c r="L543" s="23" t="str">
        <f t="shared" si="112"/>
        <v/>
      </c>
      <c r="M543" s="23" t="str">
        <f t="shared" si="112"/>
        <v/>
      </c>
      <c r="N543" s="23" t="str">
        <f t="shared" si="112"/>
        <v/>
      </c>
      <c r="O543" s="22"/>
      <c r="P543" s="25" t="s">
        <v>964</v>
      </c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</row>
    <row r="544" spans="1:71" ht="16.5" customHeight="1" x14ac:dyDescent="0.25">
      <c r="A544" s="11"/>
      <c r="B544" s="23" t="str">
        <f t="shared" si="112"/>
        <v/>
      </c>
      <c r="C544" s="23" t="str">
        <f t="shared" si="112"/>
        <v/>
      </c>
      <c r="D544" s="23" t="str">
        <f t="shared" si="112"/>
        <v/>
      </c>
      <c r="E544" s="23" t="str">
        <f t="shared" si="112"/>
        <v/>
      </c>
      <c r="F544" s="23" t="str">
        <f t="shared" si="112"/>
        <v/>
      </c>
      <c r="G544" s="23" t="str">
        <f t="shared" si="112"/>
        <v/>
      </c>
      <c r="H544" s="23" t="str">
        <f t="shared" si="112"/>
        <v/>
      </c>
      <c r="I544" s="23" t="str">
        <f t="shared" si="112"/>
        <v/>
      </c>
      <c r="J544" s="23" t="str">
        <f t="shared" si="112"/>
        <v/>
      </c>
      <c r="K544" s="23" t="str">
        <f t="shared" si="112"/>
        <v/>
      </c>
      <c r="L544" s="23" t="str">
        <f t="shared" si="112"/>
        <v/>
      </c>
      <c r="M544" s="23" t="str">
        <f t="shared" si="112"/>
        <v/>
      </c>
      <c r="N544" s="23" t="str">
        <f t="shared" si="112"/>
        <v/>
      </c>
      <c r="O544" s="22"/>
      <c r="P544" s="25" t="s">
        <v>965</v>
      </c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</row>
    <row r="545" spans="1:71" ht="16.5" customHeight="1" x14ac:dyDescent="0.25">
      <c r="A545" s="11"/>
      <c r="B545" s="23" t="str">
        <f t="shared" si="112"/>
        <v/>
      </c>
      <c r="C545" s="35" t="str">
        <f t="shared" si="112"/>
        <v/>
      </c>
      <c r="D545" s="35" t="str">
        <f t="shared" si="112"/>
        <v/>
      </c>
      <c r="E545" s="35" t="str">
        <f t="shared" si="112"/>
        <v/>
      </c>
      <c r="F545" s="35" t="str">
        <f t="shared" si="112"/>
        <v/>
      </c>
      <c r="G545" s="35" t="str">
        <f t="shared" si="112"/>
        <v/>
      </c>
      <c r="H545" s="35" t="str">
        <f t="shared" si="112"/>
        <v/>
      </c>
      <c r="I545" s="35" t="str">
        <f t="shared" si="112"/>
        <v/>
      </c>
      <c r="J545" s="35" t="str">
        <f t="shared" si="112"/>
        <v/>
      </c>
      <c r="K545" s="35" t="str">
        <f t="shared" si="112"/>
        <v/>
      </c>
      <c r="L545" s="35" t="str">
        <f t="shared" si="112"/>
        <v/>
      </c>
      <c r="M545" s="35" t="str">
        <f t="shared" si="112"/>
        <v/>
      </c>
      <c r="N545" s="35" t="str">
        <f t="shared" si="112"/>
        <v/>
      </c>
      <c r="O545" s="22"/>
      <c r="P545" s="25" t="s">
        <v>971</v>
      </c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</row>
    <row r="546" spans="1:71" ht="16.5" customHeight="1" x14ac:dyDescent="0.25">
      <c r="A546" s="11"/>
      <c r="B546" s="42">
        <f t="shared" ref="B546:M546" si="113">SUM(B542:B545)</f>
        <v>0</v>
      </c>
      <c r="C546" s="35">
        <f t="shared" si="113"/>
        <v>0</v>
      </c>
      <c r="D546" s="35">
        <f t="shared" si="113"/>
        <v>0</v>
      </c>
      <c r="E546" s="35">
        <f t="shared" si="113"/>
        <v>0</v>
      </c>
      <c r="F546" s="35">
        <f t="shared" si="113"/>
        <v>0</v>
      </c>
      <c r="G546" s="35">
        <f t="shared" si="113"/>
        <v>0</v>
      </c>
      <c r="H546" s="35">
        <f t="shared" si="113"/>
        <v>0</v>
      </c>
      <c r="I546" s="35">
        <f t="shared" si="113"/>
        <v>0</v>
      </c>
      <c r="J546" s="35">
        <f t="shared" si="113"/>
        <v>0</v>
      </c>
      <c r="K546" s="35">
        <f t="shared" si="113"/>
        <v>0</v>
      </c>
      <c r="L546" s="35">
        <f t="shared" si="113"/>
        <v>0</v>
      </c>
      <c r="M546" s="35">
        <f t="shared" si="113"/>
        <v>0</v>
      </c>
      <c r="N546" s="35" t="e">
        <f>IF(N543="",N542*4,IF(N544="",(N543+N542)*2,IF(N545="",((N544+N543+N542)/3)*4,SUM(N542:N545))))</f>
        <v>#VALUE!</v>
      </c>
      <c r="O546" s="22" t="e">
        <f t="shared" ref="O546:O547" si="114">RATE(M$324-C$324,,-C546,M546)</f>
        <v>#NUM!</v>
      </c>
      <c r="P546" s="25" t="s">
        <v>966</v>
      </c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</row>
    <row r="547" spans="1:71" ht="16.5" customHeight="1" x14ac:dyDescent="0.25">
      <c r="A547" s="11"/>
      <c r="B547" s="26" t="e">
        <f t="shared" ref="B547:N547" si="115">+B546/(B$441+B$448)</f>
        <v>#DIV/0!</v>
      </c>
      <c r="C547" s="26" t="e">
        <f t="shared" si="115"/>
        <v>#DIV/0!</v>
      </c>
      <c r="D547" s="26" t="e">
        <f t="shared" si="115"/>
        <v>#DIV/0!</v>
      </c>
      <c r="E547" s="26" t="e">
        <f t="shared" si="115"/>
        <v>#DIV/0!</v>
      </c>
      <c r="F547" s="26" t="e">
        <f t="shared" si="115"/>
        <v>#DIV/0!</v>
      </c>
      <c r="G547" s="26" t="e">
        <f t="shared" si="115"/>
        <v>#DIV/0!</v>
      </c>
      <c r="H547" s="26" t="e">
        <f t="shared" si="115"/>
        <v>#DIV/0!</v>
      </c>
      <c r="I547" s="26" t="e">
        <f t="shared" si="115"/>
        <v>#DIV/0!</v>
      </c>
      <c r="J547" s="26" t="e">
        <f t="shared" si="115"/>
        <v>#DIV/0!</v>
      </c>
      <c r="K547" s="26" t="e">
        <f t="shared" si="115"/>
        <v>#DIV/0!</v>
      </c>
      <c r="L547" s="26" t="e">
        <f t="shared" si="115"/>
        <v>#DIV/0!</v>
      </c>
      <c r="M547" s="26" t="e">
        <f t="shared" si="115"/>
        <v>#DIV/0!</v>
      </c>
      <c r="N547" s="26" t="e">
        <f t="shared" si="115"/>
        <v>#VALUE!</v>
      </c>
      <c r="O547" s="22" t="e">
        <f t="shared" si="114"/>
        <v>#DIV/0!</v>
      </c>
      <c r="P547" s="27" t="s">
        <v>986</v>
      </c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</row>
    <row r="548" spans="1:71" ht="16.5" customHeight="1" x14ac:dyDescent="0.25">
      <c r="A548" s="28"/>
      <c r="B548" s="36"/>
      <c r="C548" s="26" t="e">
        <f t="shared" ref="C548:N548" si="116">C546/B546-1</f>
        <v>#DIV/0!</v>
      </c>
      <c r="D548" s="26" t="e">
        <f t="shared" si="116"/>
        <v>#DIV/0!</v>
      </c>
      <c r="E548" s="26" t="e">
        <f t="shared" si="116"/>
        <v>#DIV/0!</v>
      </c>
      <c r="F548" s="26" t="e">
        <f t="shared" si="116"/>
        <v>#DIV/0!</v>
      </c>
      <c r="G548" s="26" t="e">
        <f t="shared" si="116"/>
        <v>#DIV/0!</v>
      </c>
      <c r="H548" s="26" t="e">
        <f t="shared" si="116"/>
        <v>#DIV/0!</v>
      </c>
      <c r="I548" s="26" t="e">
        <f t="shared" si="116"/>
        <v>#DIV/0!</v>
      </c>
      <c r="J548" s="26" t="e">
        <f t="shared" si="116"/>
        <v>#DIV/0!</v>
      </c>
      <c r="K548" s="26" t="e">
        <f t="shared" si="116"/>
        <v>#DIV/0!</v>
      </c>
      <c r="L548" s="26" t="e">
        <f t="shared" si="116"/>
        <v>#DIV/0!</v>
      </c>
      <c r="M548" s="26" t="e">
        <f t="shared" si="116"/>
        <v>#DIV/0!</v>
      </c>
      <c r="N548" s="26" t="e">
        <f t="shared" si="116"/>
        <v>#VALUE!</v>
      </c>
      <c r="O548" s="33"/>
      <c r="P548" s="27" t="s">
        <v>972</v>
      </c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</row>
    <row r="549" spans="1:71" ht="16.5" customHeight="1" x14ac:dyDescent="0.25">
      <c r="A549" s="11"/>
      <c r="B549" s="193" t="s">
        <v>891</v>
      </c>
      <c r="C549" s="18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4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</row>
    <row r="550" spans="1:71" ht="16.5" customHeight="1" x14ac:dyDescent="0.25">
      <c r="A550" s="11"/>
      <c r="B550" s="182" t="s">
        <v>894</v>
      </c>
      <c r="C550" s="183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4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</row>
    <row r="551" spans="1:71" ht="16.5" customHeight="1" x14ac:dyDescent="0.25">
      <c r="A551" s="11"/>
      <c r="B551" s="23" t="str">
        <f t="shared" ref="B551:N554" si="117">IFERROR(VLOOKUP($B$550,$208:$319,MATCH($P551&amp;"/"&amp;B$324,$206:$206,0),FALSE),"")</f>
        <v/>
      </c>
      <c r="C551" s="23" t="str">
        <f t="shared" si="117"/>
        <v/>
      </c>
      <c r="D551" s="23" t="str">
        <f t="shared" si="117"/>
        <v/>
      </c>
      <c r="E551" s="23" t="str">
        <f t="shared" si="117"/>
        <v/>
      </c>
      <c r="F551" s="23" t="str">
        <f t="shared" si="117"/>
        <v/>
      </c>
      <c r="G551" s="23" t="str">
        <f t="shared" si="117"/>
        <v/>
      </c>
      <c r="H551" s="23" t="str">
        <f t="shared" si="117"/>
        <v/>
      </c>
      <c r="I551" s="23" t="str">
        <f t="shared" si="117"/>
        <v/>
      </c>
      <c r="J551" s="23" t="str">
        <f t="shared" si="117"/>
        <v/>
      </c>
      <c r="K551" s="23" t="str">
        <f t="shared" si="117"/>
        <v/>
      </c>
      <c r="L551" s="23" t="str">
        <f t="shared" si="117"/>
        <v/>
      </c>
      <c r="M551" s="23" t="str">
        <f t="shared" si="117"/>
        <v/>
      </c>
      <c r="N551" s="24" t="str">
        <f t="shared" si="117"/>
        <v/>
      </c>
      <c r="O551" s="22"/>
      <c r="P551" s="25" t="s">
        <v>963</v>
      </c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</row>
    <row r="552" spans="1:71" ht="16.5" customHeight="1" x14ac:dyDescent="0.25">
      <c r="A552" s="11"/>
      <c r="B552" s="23" t="str">
        <f t="shared" si="117"/>
        <v/>
      </c>
      <c r="C552" s="23" t="str">
        <f t="shared" si="117"/>
        <v/>
      </c>
      <c r="D552" s="23" t="str">
        <f t="shared" si="117"/>
        <v/>
      </c>
      <c r="E552" s="23" t="str">
        <f t="shared" si="117"/>
        <v/>
      </c>
      <c r="F552" s="23" t="str">
        <f t="shared" si="117"/>
        <v/>
      </c>
      <c r="G552" s="23" t="str">
        <f t="shared" si="117"/>
        <v/>
      </c>
      <c r="H552" s="23" t="str">
        <f t="shared" si="117"/>
        <v/>
      </c>
      <c r="I552" s="23" t="str">
        <f t="shared" si="117"/>
        <v/>
      </c>
      <c r="J552" s="23" t="str">
        <f t="shared" si="117"/>
        <v/>
      </c>
      <c r="K552" s="23" t="str">
        <f t="shared" si="117"/>
        <v/>
      </c>
      <c r="L552" s="23" t="str">
        <f t="shared" si="117"/>
        <v/>
      </c>
      <c r="M552" s="23" t="str">
        <f t="shared" si="117"/>
        <v/>
      </c>
      <c r="N552" s="24" t="str">
        <f t="shared" si="117"/>
        <v/>
      </c>
      <c r="O552" s="22"/>
      <c r="P552" s="25" t="s">
        <v>964</v>
      </c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</row>
    <row r="553" spans="1:71" ht="16.5" customHeight="1" x14ac:dyDescent="0.25">
      <c r="A553" s="11"/>
      <c r="B553" s="23" t="str">
        <f t="shared" si="117"/>
        <v/>
      </c>
      <c r="C553" s="23" t="str">
        <f t="shared" si="117"/>
        <v/>
      </c>
      <c r="D553" s="23" t="str">
        <f t="shared" si="117"/>
        <v/>
      </c>
      <c r="E553" s="23" t="str">
        <f t="shared" si="117"/>
        <v/>
      </c>
      <c r="F553" s="23" t="str">
        <f t="shared" si="117"/>
        <v/>
      </c>
      <c r="G553" s="23" t="str">
        <f t="shared" si="117"/>
        <v/>
      </c>
      <c r="H553" s="23" t="str">
        <f t="shared" si="117"/>
        <v/>
      </c>
      <c r="I553" s="23" t="str">
        <f t="shared" si="117"/>
        <v/>
      </c>
      <c r="J553" s="23" t="str">
        <f t="shared" si="117"/>
        <v/>
      </c>
      <c r="K553" s="23" t="str">
        <f t="shared" si="117"/>
        <v/>
      </c>
      <c r="L553" s="23" t="str">
        <f t="shared" si="117"/>
        <v/>
      </c>
      <c r="M553" s="23" t="str">
        <f t="shared" si="117"/>
        <v/>
      </c>
      <c r="N553" s="24" t="str">
        <f t="shared" si="117"/>
        <v/>
      </c>
      <c r="O553" s="22"/>
      <c r="P553" s="25" t="s">
        <v>965</v>
      </c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</row>
    <row r="554" spans="1:71" ht="16.5" customHeight="1" x14ac:dyDescent="0.25">
      <c r="A554" s="11"/>
      <c r="B554" s="23" t="str">
        <f t="shared" si="117"/>
        <v/>
      </c>
      <c r="C554" s="23" t="str">
        <f t="shared" si="117"/>
        <v/>
      </c>
      <c r="D554" s="23" t="str">
        <f t="shared" si="117"/>
        <v/>
      </c>
      <c r="E554" s="23" t="str">
        <f t="shared" si="117"/>
        <v/>
      </c>
      <c r="F554" s="23" t="str">
        <f t="shared" si="117"/>
        <v/>
      </c>
      <c r="G554" s="23" t="str">
        <f t="shared" si="117"/>
        <v/>
      </c>
      <c r="H554" s="23" t="str">
        <f t="shared" si="117"/>
        <v/>
      </c>
      <c r="I554" s="23" t="str">
        <f t="shared" si="117"/>
        <v/>
      </c>
      <c r="J554" s="23" t="str">
        <f t="shared" si="117"/>
        <v/>
      </c>
      <c r="K554" s="23" t="str">
        <f t="shared" si="117"/>
        <v/>
      </c>
      <c r="L554" s="23" t="str">
        <f t="shared" si="117"/>
        <v/>
      </c>
      <c r="M554" s="23" t="str">
        <f t="shared" si="117"/>
        <v/>
      </c>
      <c r="N554" s="24" t="str">
        <f>IFERROR(VLOOKUP($B$550,$208:$319,MATCH($P554&amp;"/"&amp;N$324,$206:$206,0),FALSE),IFERROR((VLOOKUP($B$550,$208:$319,MATCH($P553&amp;"/"&amp;N$324,$206:$206,0),FALSE)/3)*4,IFERROR(VLOOKUP($B$550,$208:$319,MATCH($P552&amp;"/"&amp;N$324,$206:$206,0),FALSE)*2,IFERROR(VLOOKUP($B$550,$208:$319,MATCH($P551&amp;"/"&amp;N$324,$206:$206,0),FALSE)*4,""))))</f>
        <v/>
      </c>
      <c r="O554" s="22" t="e">
        <f t="shared" ref="O554:O555" si="118">RATE(M$324-C$324,,-C554,M554)</f>
        <v>#VALUE!</v>
      </c>
      <c r="P554" s="25" t="s">
        <v>966</v>
      </c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</row>
    <row r="555" spans="1:71" ht="16.5" customHeight="1" x14ac:dyDescent="0.25">
      <c r="A555" s="11"/>
      <c r="B555" s="26" t="e">
        <f t="shared" ref="B555:N555" si="119">B554/(B$441+B448)</f>
        <v>#VALUE!</v>
      </c>
      <c r="C555" s="26" t="e">
        <f t="shared" si="119"/>
        <v>#VALUE!</v>
      </c>
      <c r="D555" s="26" t="e">
        <f t="shared" si="119"/>
        <v>#VALUE!</v>
      </c>
      <c r="E555" s="26" t="e">
        <f t="shared" si="119"/>
        <v>#VALUE!</v>
      </c>
      <c r="F555" s="26" t="e">
        <f t="shared" si="119"/>
        <v>#VALUE!</v>
      </c>
      <c r="G555" s="26" t="e">
        <f t="shared" si="119"/>
        <v>#VALUE!</v>
      </c>
      <c r="H555" s="26" t="e">
        <f t="shared" si="119"/>
        <v>#VALUE!</v>
      </c>
      <c r="I555" s="26" t="e">
        <f t="shared" si="119"/>
        <v>#VALUE!</v>
      </c>
      <c r="J555" s="26" t="e">
        <f t="shared" si="119"/>
        <v>#VALUE!</v>
      </c>
      <c r="K555" s="26" t="e">
        <f t="shared" si="119"/>
        <v>#VALUE!</v>
      </c>
      <c r="L555" s="26" t="e">
        <f t="shared" si="119"/>
        <v>#VALUE!</v>
      </c>
      <c r="M555" s="26" t="e">
        <f t="shared" si="119"/>
        <v>#VALUE!</v>
      </c>
      <c r="N555" s="26" t="e">
        <f t="shared" si="119"/>
        <v>#VALUE!</v>
      </c>
      <c r="O555" s="22" t="e">
        <f t="shared" si="118"/>
        <v>#VALUE!</v>
      </c>
      <c r="P555" s="27" t="s">
        <v>967</v>
      </c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</row>
    <row r="556" spans="1:71" ht="16.5" customHeight="1" x14ac:dyDescent="0.25">
      <c r="A556" s="11"/>
      <c r="B556" s="195" t="s">
        <v>897</v>
      </c>
      <c r="C556" s="18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4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</row>
    <row r="557" spans="1:71" ht="16.5" customHeight="1" x14ac:dyDescent="0.25">
      <c r="A557" s="11"/>
      <c r="B557" s="24" t="str">
        <f t="shared" ref="B557:N560" si="120">IFERROR(VLOOKUP($B$556,$208:$319,MATCH($P557&amp;"/"&amp;B$324,$206:$206,0),FALSE),"")</f>
        <v/>
      </c>
      <c r="C557" s="24" t="str">
        <f t="shared" si="120"/>
        <v/>
      </c>
      <c r="D557" s="24" t="str">
        <f t="shared" si="120"/>
        <v/>
      </c>
      <c r="E557" s="24" t="str">
        <f t="shared" si="120"/>
        <v/>
      </c>
      <c r="F557" s="24" t="str">
        <f t="shared" si="120"/>
        <v/>
      </c>
      <c r="G557" s="24" t="str">
        <f t="shared" si="120"/>
        <v/>
      </c>
      <c r="H557" s="24" t="str">
        <f t="shared" si="120"/>
        <v/>
      </c>
      <c r="I557" s="24" t="str">
        <f t="shared" si="120"/>
        <v/>
      </c>
      <c r="J557" s="24" t="str">
        <f t="shared" si="120"/>
        <v/>
      </c>
      <c r="K557" s="24" t="str">
        <f t="shared" si="120"/>
        <v/>
      </c>
      <c r="L557" s="24" t="str">
        <f t="shared" si="120"/>
        <v/>
      </c>
      <c r="M557" s="24" t="str">
        <f t="shared" si="120"/>
        <v/>
      </c>
      <c r="N557" s="24" t="str">
        <f t="shared" si="120"/>
        <v/>
      </c>
      <c r="O557" s="22"/>
      <c r="P557" s="25" t="s">
        <v>963</v>
      </c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</row>
    <row r="558" spans="1:71" ht="16.5" customHeight="1" x14ac:dyDescent="0.25">
      <c r="A558" s="11"/>
      <c r="B558" s="24" t="str">
        <f t="shared" si="120"/>
        <v/>
      </c>
      <c r="C558" s="24" t="str">
        <f t="shared" si="120"/>
        <v/>
      </c>
      <c r="D558" s="24" t="str">
        <f t="shared" si="120"/>
        <v/>
      </c>
      <c r="E558" s="24" t="str">
        <f t="shared" si="120"/>
        <v/>
      </c>
      <c r="F558" s="24" t="str">
        <f t="shared" si="120"/>
        <v/>
      </c>
      <c r="G558" s="24" t="str">
        <f t="shared" si="120"/>
        <v/>
      </c>
      <c r="H558" s="24" t="str">
        <f t="shared" si="120"/>
        <v/>
      </c>
      <c r="I558" s="24" t="str">
        <f t="shared" si="120"/>
        <v/>
      </c>
      <c r="J558" s="24" t="str">
        <f t="shared" si="120"/>
        <v/>
      </c>
      <c r="K558" s="24" t="str">
        <f t="shared" si="120"/>
        <v/>
      </c>
      <c r="L558" s="24" t="str">
        <f t="shared" si="120"/>
        <v/>
      </c>
      <c r="M558" s="24" t="str">
        <f t="shared" si="120"/>
        <v/>
      </c>
      <c r="N558" s="24" t="str">
        <f t="shared" si="120"/>
        <v/>
      </c>
      <c r="O558" s="22"/>
      <c r="P558" s="25" t="s">
        <v>964</v>
      </c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</row>
    <row r="559" spans="1:71" ht="16.5" customHeight="1" x14ac:dyDescent="0.25">
      <c r="A559" s="11"/>
      <c r="B559" s="24" t="str">
        <f t="shared" si="120"/>
        <v/>
      </c>
      <c r="C559" s="24" t="str">
        <f t="shared" si="120"/>
        <v/>
      </c>
      <c r="D559" s="24" t="str">
        <f t="shared" si="120"/>
        <v/>
      </c>
      <c r="E559" s="24" t="str">
        <f t="shared" si="120"/>
        <v/>
      </c>
      <c r="F559" s="24" t="str">
        <f t="shared" si="120"/>
        <v/>
      </c>
      <c r="G559" s="24" t="str">
        <f t="shared" si="120"/>
        <v/>
      </c>
      <c r="H559" s="24" t="str">
        <f t="shared" si="120"/>
        <v/>
      </c>
      <c r="I559" s="24" t="str">
        <f t="shared" si="120"/>
        <v/>
      </c>
      <c r="J559" s="24" t="str">
        <f t="shared" si="120"/>
        <v/>
      </c>
      <c r="K559" s="24" t="str">
        <f t="shared" si="120"/>
        <v/>
      </c>
      <c r="L559" s="24" t="str">
        <f t="shared" si="120"/>
        <v/>
      </c>
      <c r="M559" s="24" t="str">
        <f t="shared" si="120"/>
        <v/>
      </c>
      <c r="N559" s="24" t="str">
        <f t="shared" si="120"/>
        <v/>
      </c>
      <c r="O559" s="22"/>
      <c r="P559" s="25" t="s">
        <v>965</v>
      </c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</row>
    <row r="560" spans="1:71" ht="16.5" customHeight="1" x14ac:dyDescent="0.25">
      <c r="A560" s="11"/>
      <c r="B560" s="24" t="str">
        <f t="shared" si="120"/>
        <v/>
      </c>
      <c r="C560" s="24" t="str">
        <f t="shared" si="120"/>
        <v/>
      </c>
      <c r="D560" s="24" t="str">
        <f t="shared" si="120"/>
        <v/>
      </c>
      <c r="E560" s="24" t="str">
        <f t="shared" si="120"/>
        <v/>
      </c>
      <c r="F560" s="24" t="str">
        <f t="shared" si="120"/>
        <v/>
      </c>
      <c r="G560" s="24" t="str">
        <f t="shared" si="120"/>
        <v/>
      </c>
      <c r="H560" s="24" t="str">
        <f t="shared" si="120"/>
        <v/>
      </c>
      <c r="I560" s="24" t="str">
        <f t="shared" si="120"/>
        <v/>
      </c>
      <c r="J560" s="24" t="str">
        <f t="shared" si="120"/>
        <v/>
      </c>
      <c r="K560" s="24" t="str">
        <f t="shared" si="120"/>
        <v/>
      </c>
      <c r="L560" s="24" t="str">
        <f t="shared" si="120"/>
        <v/>
      </c>
      <c r="M560" s="24" t="str">
        <f t="shared" si="120"/>
        <v/>
      </c>
      <c r="N560" s="24" t="str">
        <f t="shared" si="120"/>
        <v/>
      </c>
      <c r="O560" s="22"/>
      <c r="P560" s="25" t="s">
        <v>966</v>
      </c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</row>
    <row r="561" spans="1:71" ht="16.5" customHeight="1" x14ac:dyDescent="0.25">
      <c r="A561" s="11"/>
      <c r="B561" s="195" t="s">
        <v>987</v>
      </c>
      <c r="C561" s="18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4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</row>
    <row r="562" spans="1:71" ht="16.5" customHeight="1" x14ac:dyDescent="0.25">
      <c r="A562" s="11"/>
      <c r="B562" s="23" t="str">
        <f t="shared" ref="B562:N565" si="121">IFERROR(VLOOKUP($B$561,$208:$319,MATCH($P562&amp;"/"&amp;B$324,$206:$206,0),FALSE),"")</f>
        <v/>
      </c>
      <c r="C562" s="23" t="str">
        <f t="shared" si="121"/>
        <v/>
      </c>
      <c r="D562" s="23" t="str">
        <f t="shared" si="121"/>
        <v/>
      </c>
      <c r="E562" s="23" t="str">
        <f t="shared" si="121"/>
        <v/>
      </c>
      <c r="F562" s="23" t="str">
        <f t="shared" si="121"/>
        <v/>
      </c>
      <c r="G562" s="23" t="str">
        <f t="shared" si="121"/>
        <v/>
      </c>
      <c r="H562" s="23" t="str">
        <f t="shared" si="121"/>
        <v/>
      </c>
      <c r="I562" s="23" t="str">
        <f t="shared" si="121"/>
        <v/>
      </c>
      <c r="J562" s="23" t="str">
        <f t="shared" si="121"/>
        <v/>
      </c>
      <c r="K562" s="23" t="str">
        <f t="shared" si="121"/>
        <v/>
      </c>
      <c r="L562" s="23" t="str">
        <f t="shared" si="121"/>
        <v/>
      </c>
      <c r="M562" s="23" t="str">
        <f t="shared" si="121"/>
        <v/>
      </c>
      <c r="N562" s="24" t="str">
        <f t="shared" si="121"/>
        <v/>
      </c>
      <c r="O562" s="22"/>
      <c r="P562" s="25" t="s">
        <v>963</v>
      </c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</row>
    <row r="563" spans="1:71" ht="16.5" customHeight="1" x14ac:dyDescent="0.25">
      <c r="A563" s="11"/>
      <c r="B563" s="23" t="str">
        <f t="shared" si="121"/>
        <v/>
      </c>
      <c r="C563" s="23" t="str">
        <f t="shared" si="121"/>
        <v/>
      </c>
      <c r="D563" s="23" t="str">
        <f t="shared" si="121"/>
        <v/>
      </c>
      <c r="E563" s="23" t="str">
        <f t="shared" si="121"/>
        <v/>
      </c>
      <c r="F563" s="23" t="str">
        <f t="shared" si="121"/>
        <v/>
      </c>
      <c r="G563" s="23" t="str">
        <f t="shared" si="121"/>
        <v/>
      </c>
      <c r="H563" s="23" t="str">
        <f t="shared" si="121"/>
        <v/>
      </c>
      <c r="I563" s="23" t="str">
        <f t="shared" si="121"/>
        <v/>
      </c>
      <c r="J563" s="23" t="str">
        <f t="shared" si="121"/>
        <v/>
      </c>
      <c r="K563" s="23" t="str">
        <f t="shared" si="121"/>
        <v/>
      </c>
      <c r="L563" s="23" t="str">
        <f t="shared" si="121"/>
        <v/>
      </c>
      <c r="M563" s="23" t="str">
        <f t="shared" si="121"/>
        <v/>
      </c>
      <c r="N563" s="24" t="str">
        <f t="shared" si="121"/>
        <v/>
      </c>
      <c r="O563" s="22"/>
      <c r="P563" s="25" t="s">
        <v>964</v>
      </c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</row>
    <row r="564" spans="1:71" ht="16.5" customHeight="1" x14ac:dyDescent="0.25">
      <c r="A564" s="11"/>
      <c r="B564" s="23" t="str">
        <f t="shared" si="121"/>
        <v/>
      </c>
      <c r="C564" s="23" t="str">
        <f t="shared" si="121"/>
        <v/>
      </c>
      <c r="D564" s="23" t="str">
        <f t="shared" si="121"/>
        <v/>
      </c>
      <c r="E564" s="23" t="str">
        <f t="shared" si="121"/>
        <v/>
      </c>
      <c r="F564" s="23" t="str">
        <f t="shared" si="121"/>
        <v/>
      </c>
      <c r="G564" s="23" t="str">
        <f t="shared" si="121"/>
        <v/>
      </c>
      <c r="H564" s="23" t="str">
        <f t="shared" si="121"/>
        <v/>
      </c>
      <c r="I564" s="23" t="str">
        <f t="shared" si="121"/>
        <v/>
      </c>
      <c r="J564" s="23" t="str">
        <f t="shared" si="121"/>
        <v/>
      </c>
      <c r="K564" s="23" t="str">
        <f t="shared" si="121"/>
        <v/>
      </c>
      <c r="L564" s="23" t="str">
        <f t="shared" si="121"/>
        <v/>
      </c>
      <c r="M564" s="23" t="str">
        <f t="shared" si="121"/>
        <v/>
      </c>
      <c r="N564" s="24" t="str">
        <f t="shared" si="121"/>
        <v/>
      </c>
      <c r="O564" s="22"/>
      <c r="P564" s="25" t="s">
        <v>965</v>
      </c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</row>
    <row r="565" spans="1:71" ht="16.5" customHeight="1" x14ac:dyDescent="0.25">
      <c r="A565" s="11"/>
      <c r="B565" s="23" t="str">
        <f t="shared" si="121"/>
        <v/>
      </c>
      <c r="C565" s="23" t="str">
        <f t="shared" si="121"/>
        <v/>
      </c>
      <c r="D565" s="23" t="str">
        <f t="shared" si="121"/>
        <v/>
      </c>
      <c r="E565" s="23" t="str">
        <f t="shared" si="121"/>
        <v/>
      </c>
      <c r="F565" s="23" t="str">
        <f t="shared" si="121"/>
        <v/>
      </c>
      <c r="G565" s="23" t="str">
        <f t="shared" si="121"/>
        <v/>
      </c>
      <c r="H565" s="23" t="str">
        <f t="shared" si="121"/>
        <v/>
      </c>
      <c r="I565" s="23" t="str">
        <f t="shared" si="121"/>
        <v/>
      </c>
      <c r="J565" s="23" t="str">
        <f t="shared" si="121"/>
        <v/>
      </c>
      <c r="K565" s="23" t="str">
        <f t="shared" si="121"/>
        <v/>
      </c>
      <c r="L565" s="23" t="str">
        <f t="shared" si="121"/>
        <v/>
      </c>
      <c r="M565" s="23" t="str">
        <f t="shared" si="121"/>
        <v/>
      </c>
      <c r="N565" s="24" t="str">
        <f t="shared" si="121"/>
        <v/>
      </c>
      <c r="O565" s="22"/>
      <c r="P565" s="25" t="s">
        <v>966</v>
      </c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</row>
    <row r="566" spans="1:71" ht="16.5" customHeight="1" x14ac:dyDescent="0.25">
      <c r="A566" s="11"/>
      <c r="B566" s="193" t="s">
        <v>923</v>
      </c>
      <c r="C566" s="18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4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</row>
    <row r="567" spans="1:71" ht="16.5" customHeight="1" x14ac:dyDescent="0.25">
      <c r="A567" s="11"/>
      <c r="B567" s="23" t="str">
        <f t="shared" ref="B567:N570" si="122">IFERROR(VLOOKUP($B$566,$208:$319,MATCH($P567&amp;"/"&amp;B$324,$206:$206,0),FALSE),"")</f>
        <v/>
      </c>
      <c r="C567" s="23" t="str">
        <f t="shared" si="122"/>
        <v/>
      </c>
      <c r="D567" s="23" t="str">
        <f t="shared" si="122"/>
        <v/>
      </c>
      <c r="E567" s="23" t="str">
        <f t="shared" si="122"/>
        <v/>
      </c>
      <c r="F567" s="23" t="str">
        <f t="shared" si="122"/>
        <v/>
      </c>
      <c r="G567" s="23" t="str">
        <f t="shared" si="122"/>
        <v/>
      </c>
      <c r="H567" s="23" t="str">
        <f t="shared" si="122"/>
        <v/>
      </c>
      <c r="I567" s="23" t="str">
        <f t="shared" si="122"/>
        <v/>
      </c>
      <c r="J567" s="23" t="str">
        <f t="shared" si="122"/>
        <v/>
      </c>
      <c r="K567" s="23" t="str">
        <f t="shared" si="122"/>
        <v/>
      </c>
      <c r="L567" s="23" t="str">
        <f t="shared" si="122"/>
        <v/>
      </c>
      <c r="M567" s="23" t="str">
        <f t="shared" si="122"/>
        <v/>
      </c>
      <c r="N567" s="24" t="str">
        <f t="shared" si="122"/>
        <v/>
      </c>
      <c r="O567" s="22"/>
      <c r="P567" s="25" t="s">
        <v>963</v>
      </c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</row>
    <row r="568" spans="1:71" ht="16.5" customHeight="1" x14ac:dyDescent="0.25">
      <c r="A568" s="11"/>
      <c r="B568" s="23" t="str">
        <f t="shared" si="122"/>
        <v/>
      </c>
      <c r="C568" s="23" t="str">
        <f t="shared" si="122"/>
        <v/>
      </c>
      <c r="D568" s="23" t="str">
        <f t="shared" si="122"/>
        <v/>
      </c>
      <c r="E568" s="23" t="str">
        <f t="shared" si="122"/>
        <v/>
      </c>
      <c r="F568" s="23" t="str">
        <f t="shared" si="122"/>
        <v/>
      </c>
      <c r="G568" s="23" t="str">
        <f t="shared" si="122"/>
        <v/>
      </c>
      <c r="H568" s="23" t="str">
        <f t="shared" si="122"/>
        <v/>
      </c>
      <c r="I568" s="23" t="str">
        <f t="shared" si="122"/>
        <v/>
      </c>
      <c r="J568" s="23" t="str">
        <f t="shared" si="122"/>
        <v/>
      </c>
      <c r="K568" s="23" t="str">
        <f t="shared" si="122"/>
        <v/>
      </c>
      <c r="L568" s="23" t="str">
        <f t="shared" si="122"/>
        <v/>
      </c>
      <c r="M568" s="23" t="str">
        <f t="shared" si="122"/>
        <v/>
      </c>
      <c r="N568" s="24" t="str">
        <f t="shared" si="122"/>
        <v/>
      </c>
      <c r="O568" s="22"/>
      <c r="P568" s="25" t="s">
        <v>964</v>
      </c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</row>
    <row r="569" spans="1:71" ht="16.5" customHeight="1" x14ac:dyDescent="0.25">
      <c r="A569" s="11"/>
      <c r="B569" s="23" t="str">
        <f t="shared" si="122"/>
        <v/>
      </c>
      <c r="C569" s="23" t="str">
        <f t="shared" si="122"/>
        <v/>
      </c>
      <c r="D569" s="23" t="str">
        <f t="shared" si="122"/>
        <v/>
      </c>
      <c r="E569" s="23" t="str">
        <f t="shared" si="122"/>
        <v/>
      </c>
      <c r="F569" s="23" t="str">
        <f t="shared" si="122"/>
        <v/>
      </c>
      <c r="G569" s="23" t="str">
        <f t="shared" si="122"/>
        <v/>
      </c>
      <c r="H569" s="23" t="str">
        <f t="shared" si="122"/>
        <v/>
      </c>
      <c r="I569" s="23" t="str">
        <f t="shared" si="122"/>
        <v/>
      </c>
      <c r="J569" s="23" t="str">
        <f t="shared" si="122"/>
        <v/>
      </c>
      <c r="K569" s="23" t="str">
        <f t="shared" si="122"/>
        <v/>
      </c>
      <c r="L569" s="23" t="str">
        <f t="shared" si="122"/>
        <v/>
      </c>
      <c r="M569" s="23" t="str">
        <f t="shared" si="122"/>
        <v/>
      </c>
      <c r="N569" s="24" t="str">
        <f t="shared" si="122"/>
        <v/>
      </c>
      <c r="O569" s="22"/>
      <c r="P569" s="25" t="s">
        <v>965</v>
      </c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</row>
    <row r="570" spans="1:71" ht="16.5" customHeight="1" x14ac:dyDescent="0.25">
      <c r="A570" s="11"/>
      <c r="B570" s="23" t="str">
        <f t="shared" si="122"/>
        <v/>
      </c>
      <c r="C570" s="23" t="str">
        <f t="shared" si="122"/>
        <v/>
      </c>
      <c r="D570" s="23" t="str">
        <f t="shared" si="122"/>
        <v/>
      </c>
      <c r="E570" s="23" t="str">
        <f t="shared" si="122"/>
        <v/>
      </c>
      <c r="F570" s="23" t="str">
        <f t="shared" si="122"/>
        <v/>
      </c>
      <c r="G570" s="23" t="str">
        <f t="shared" si="122"/>
        <v/>
      </c>
      <c r="H570" s="23" t="str">
        <f t="shared" si="122"/>
        <v/>
      </c>
      <c r="I570" s="23" t="str">
        <f t="shared" si="122"/>
        <v/>
      </c>
      <c r="J570" s="23" t="str">
        <f t="shared" si="122"/>
        <v/>
      </c>
      <c r="K570" s="23" t="str">
        <f t="shared" si="122"/>
        <v/>
      </c>
      <c r="L570" s="23" t="str">
        <f t="shared" si="122"/>
        <v/>
      </c>
      <c r="M570" s="23" t="str">
        <f t="shared" si="122"/>
        <v/>
      </c>
      <c r="N570" s="24" t="str">
        <f t="shared" si="122"/>
        <v/>
      </c>
      <c r="O570" s="22"/>
      <c r="P570" s="25" t="s">
        <v>966</v>
      </c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</row>
    <row r="571" spans="1:71" ht="16.5" customHeight="1" x14ac:dyDescent="0.25">
      <c r="A571" s="11"/>
      <c r="B571" s="43" t="e">
        <f t="shared" ref="B571:M571" si="123">B570/B$546</f>
        <v>#VALUE!</v>
      </c>
      <c r="C571" s="43" t="e">
        <f t="shared" si="123"/>
        <v>#VALUE!</v>
      </c>
      <c r="D571" s="43" t="e">
        <f t="shared" si="123"/>
        <v>#VALUE!</v>
      </c>
      <c r="E571" s="43" t="e">
        <f t="shared" si="123"/>
        <v>#VALUE!</v>
      </c>
      <c r="F571" s="43" t="e">
        <f t="shared" si="123"/>
        <v>#VALUE!</v>
      </c>
      <c r="G571" s="43" t="e">
        <f t="shared" si="123"/>
        <v>#VALUE!</v>
      </c>
      <c r="H571" s="43" t="e">
        <f t="shared" si="123"/>
        <v>#VALUE!</v>
      </c>
      <c r="I571" s="43" t="e">
        <f t="shared" si="123"/>
        <v>#VALUE!</v>
      </c>
      <c r="J571" s="43" t="e">
        <f t="shared" si="123"/>
        <v>#VALUE!</v>
      </c>
      <c r="K571" s="43" t="e">
        <f t="shared" si="123"/>
        <v>#VALUE!</v>
      </c>
      <c r="L571" s="43" t="e">
        <f t="shared" si="123"/>
        <v>#VALUE!</v>
      </c>
      <c r="M571" s="43" t="e">
        <f t="shared" si="123"/>
        <v>#VALUE!</v>
      </c>
      <c r="N571" s="43" t="e">
        <f>IFERROR(N570/N$546,IFERROR(N569/N$546,IFERROR(N568/N$546,N567/N$546)))</f>
        <v>#VALUE!</v>
      </c>
      <c r="O571" s="22" t="e">
        <f>RATE(M$324-C$324,,-C571,M571)</f>
        <v>#VALUE!</v>
      </c>
      <c r="P571" s="27" t="s">
        <v>988</v>
      </c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</row>
    <row r="572" spans="1:71" ht="16.5" customHeight="1" x14ac:dyDescent="0.25">
      <c r="A572" s="11"/>
      <c r="B572" s="197" t="s">
        <v>989</v>
      </c>
      <c r="C572" s="183"/>
      <c r="D572" s="183"/>
      <c r="E572" s="183"/>
      <c r="F572" s="183"/>
      <c r="G572" s="183"/>
      <c r="H572" s="183"/>
      <c r="I572" s="183"/>
      <c r="J572" s="183"/>
      <c r="K572" s="183"/>
      <c r="L572" s="183"/>
      <c r="M572" s="183"/>
      <c r="N572" s="184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</row>
    <row r="573" spans="1:71" ht="16.5" customHeight="1" x14ac:dyDescent="0.25">
      <c r="A573" s="11"/>
      <c r="B573" s="23" t="str">
        <f t="shared" ref="B573:N576" si="124">IFERROR(B567+B589,"")</f>
        <v/>
      </c>
      <c r="C573" s="23" t="str">
        <f t="shared" si="124"/>
        <v/>
      </c>
      <c r="D573" s="23" t="str">
        <f t="shared" si="124"/>
        <v/>
      </c>
      <c r="E573" s="23" t="str">
        <f t="shared" si="124"/>
        <v/>
      </c>
      <c r="F573" s="23" t="str">
        <f t="shared" si="124"/>
        <v/>
      </c>
      <c r="G573" s="23" t="str">
        <f t="shared" si="124"/>
        <v/>
      </c>
      <c r="H573" s="23" t="str">
        <f t="shared" si="124"/>
        <v/>
      </c>
      <c r="I573" s="23" t="str">
        <f t="shared" si="124"/>
        <v/>
      </c>
      <c r="J573" s="23" t="str">
        <f t="shared" si="124"/>
        <v/>
      </c>
      <c r="K573" s="23" t="str">
        <f t="shared" si="124"/>
        <v/>
      </c>
      <c r="L573" s="23" t="str">
        <f t="shared" si="124"/>
        <v/>
      </c>
      <c r="M573" s="23" t="str">
        <f t="shared" si="124"/>
        <v/>
      </c>
      <c r="N573" s="24" t="str">
        <f t="shared" si="124"/>
        <v/>
      </c>
      <c r="O573" s="22"/>
      <c r="P573" s="25" t="s">
        <v>963</v>
      </c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</row>
    <row r="574" spans="1:71" ht="16.5" customHeight="1" x14ac:dyDescent="0.25">
      <c r="A574" s="11"/>
      <c r="B574" s="23" t="str">
        <f t="shared" si="124"/>
        <v/>
      </c>
      <c r="C574" s="23" t="str">
        <f t="shared" si="124"/>
        <v/>
      </c>
      <c r="D574" s="23" t="str">
        <f t="shared" si="124"/>
        <v/>
      </c>
      <c r="E574" s="23" t="str">
        <f t="shared" si="124"/>
        <v/>
      </c>
      <c r="F574" s="23" t="str">
        <f t="shared" si="124"/>
        <v/>
      </c>
      <c r="G574" s="23" t="str">
        <f t="shared" si="124"/>
        <v/>
      </c>
      <c r="H574" s="23" t="str">
        <f t="shared" si="124"/>
        <v/>
      </c>
      <c r="I574" s="23" t="str">
        <f t="shared" si="124"/>
        <v/>
      </c>
      <c r="J574" s="23" t="str">
        <f t="shared" si="124"/>
        <v/>
      </c>
      <c r="K574" s="23" t="str">
        <f t="shared" si="124"/>
        <v/>
      </c>
      <c r="L574" s="23" t="str">
        <f t="shared" si="124"/>
        <v/>
      </c>
      <c r="M574" s="23" t="str">
        <f t="shared" si="124"/>
        <v/>
      </c>
      <c r="N574" s="24" t="str">
        <f t="shared" si="124"/>
        <v/>
      </c>
      <c r="O574" s="22"/>
      <c r="P574" s="25" t="s">
        <v>964</v>
      </c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</row>
    <row r="575" spans="1:71" ht="16.5" customHeight="1" x14ac:dyDescent="0.25">
      <c r="A575" s="11"/>
      <c r="B575" s="23" t="str">
        <f t="shared" si="124"/>
        <v/>
      </c>
      <c r="C575" s="23" t="str">
        <f t="shared" si="124"/>
        <v/>
      </c>
      <c r="D575" s="23" t="str">
        <f t="shared" si="124"/>
        <v/>
      </c>
      <c r="E575" s="23" t="str">
        <f t="shared" si="124"/>
        <v/>
      </c>
      <c r="F575" s="23" t="str">
        <f t="shared" si="124"/>
        <v/>
      </c>
      <c r="G575" s="23" t="str">
        <f t="shared" si="124"/>
        <v/>
      </c>
      <c r="H575" s="23" t="str">
        <f t="shared" si="124"/>
        <v/>
      </c>
      <c r="I575" s="23" t="str">
        <f t="shared" si="124"/>
        <v/>
      </c>
      <c r="J575" s="23" t="str">
        <f t="shared" si="124"/>
        <v/>
      </c>
      <c r="K575" s="23" t="str">
        <f t="shared" si="124"/>
        <v/>
      </c>
      <c r="L575" s="23" t="str">
        <f t="shared" si="124"/>
        <v/>
      </c>
      <c r="M575" s="23" t="str">
        <f t="shared" si="124"/>
        <v/>
      </c>
      <c r="N575" s="24" t="str">
        <f t="shared" si="124"/>
        <v/>
      </c>
      <c r="O575" s="22"/>
      <c r="P575" s="25" t="s">
        <v>965</v>
      </c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</row>
    <row r="576" spans="1:71" ht="16.5" customHeight="1" x14ac:dyDescent="0.25">
      <c r="A576" s="11"/>
      <c r="B576" s="23" t="str">
        <f t="shared" si="124"/>
        <v/>
      </c>
      <c r="C576" s="35" t="str">
        <f t="shared" si="124"/>
        <v/>
      </c>
      <c r="D576" s="35" t="str">
        <f t="shared" si="124"/>
        <v/>
      </c>
      <c r="E576" s="35" t="str">
        <f t="shared" si="124"/>
        <v/>
      </c>
      <c r="F576" s="35" t="str">
        <f t="shared" si="124"/>
        <v/>
      </c>
      <c r="G576" s="35" t="str">
        <f t="shared" si="124"/>
        <v/>
      </c>
      <c r="H576" s="35" t="str">
        <f t="shared" si="124"/>
        <v/>
      </c>
      <c r="I576" s="35" t="str">
        <f t="shared" si="124"/>
        <v/>
      </c>
      <c r="J576" s="35" t="str">
        <f t="shared" si="124"/>
        <v/>
      </c>
      <c r="K576" s="35" t="str">
        <f t="shared" si="124"/>
        <v/>
      </c>
      <c r="L576" s="35" t="str">
        <f t="shared" si="124"/>
        <v/>
      </c>
      <c r="M576" s="35" t="str">
        <f t="shared" si="124"/>
        <v/>
      </c>
      <c r="N576" s="35" t="str">
        <f t="shared" si="124"/>
        <v/>
      </c>
      <c r="O576" s="22" t="e">
        <f>RATE(M$324-C$324,,-C576,M576)</f>
        <v>#VALUE!</v>
      </c>
      <c r="P576" s="25" t="s">
        <v>966</v>
      </c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</row>
    <row r="577" spans="1:71" ht="16.5" customHeight="1" x14ac:dyDescent="0.25">
      <c r="A577" s="11"/>
      <c r="B577" s="194" t="s">
        <v>924</v>
      </c>
      <c r="C577" s="183"/>
      <c r="D577" s="183"/>
      <c r="E577" s="183"/>
      <c r="F577" s="183"/>
      <c r="G577" s="183"/>
      <c r="H577" s="183"/>
      <c r="I577" s="183"/>
      <c r="J577" s="183"/>
      <c r="K577" s="183"/>
      <c r="L577" s="183"/>
      <c r="M577" s="183"/>
      <c r="N577" s="184"/>
      <c r="O577" s="22"/>
      <c r="P577" s="25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</row>
    <row r="578" spans="1:71" ht="16.5" customHeight="1" x14ac:dyDescent="0.25">
      <c r="A578" s="11"/>
      <c r="B578" s="195" t="s">
        <v>928</v>
      </c>
      <c r="C578" s="183"/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4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</row>
    <row r="579" spans="1:71" ht="16.5" customHeight="1" x14ac:dyDescent="0.25">
      <c r="A579" s="11"/>
      <c r="B579" s="23" t="str">
        <f t="shared" ref="B579:N582" si="125">IFERROR(VLOOKUP($B$578,$208:$319,MATCH($P579&amp;"/"&amp;B$324,$206:$206,0),FALSE),"")</f>
        <v/>
      </c>
      <c r="C579" s="23" t="str">
        <f t="shared" si="125"/>
        <v/>
      </c>
      <c r="D579" s="23" t="str">
        <f t="shared" si="125"/>
        <v/>
      </c>
      <c r="E579" s="23" t="str">
        <f t="shared" si="125"/>
        <v/>
      </c>
      <c r="F579" s="23" t="str">
        <f t="shared" si="125"/>
        <v/>
      </c>
      <c r="G579" s="23" t="str">
        <f t="shared" si="125"/>
        <v/>
      </c>
      <c r="H579" s="23" t="str">
        <f t="shared" si="125"/>
        <v/>
      </c>
      <c r="I579" s="23" t="str">
        <f t="shared" si="125"/>
        <v/>
      </c>
      <c r="J579" s="23" t="str">
        <f t="shared" si="125"/>
        <v/>
      </c>
      <c r="K579" s="23" t="str">
        <f t="shared" si="125"/>
        <v/>
      </c>
      <c r="L579" s="23" t="str">
        <f t="shared" si="125"/>
        <v/>
      </c>
      <c r="M579" s="23" t="str">
        <f t="shared" si="125"/>
        <v/>
      </c>
      <c r="N579" s="24" t="str">
        <f t="shared" si="125"/>
        <v/>
      </c>
      <c r="O579" s="22"/>
      <c r="P579" s="25" t="s">
        <v>963</v>
      </c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</row>
    <row r="580" spans="1:71" ht="16.5" customHeight="1" x14ac:dyDescent="0.25">
      <c r="A580" s="11"/>
      <c r="B580" s="23" t="str">
        <f t="shared" si="125"/>
        <v/>
      </c>
      <c r="C580" s="23" t="str">
        <f t="shared" si="125"/>
        <v/>
      </c>
      <c r="D580" s="23" t="str">
        <f t="shared" si="125"/>
        <v/>
      </c>
      <c r="E580" s="23" t="str">
        <f t="shared" si="125"/>
        <v/>
      </c>
      <c r="F580" s="23" t="str">
        <f t="shared" si="125"/>
        <v/>
      </c>
      <c r="G580" s="23" t="str">
        <f t="shared" si="125"/>
        <v/>
      </c>
      <c r="H580" s="23" t="str">
        <f t="shared" si="125"/>
        <v/>
      </c>
      <c r="I580" s="23" t="str">
        <f t="shared" si="125"/>
        <v/>
      </c>
      <c r="J580" s="23" t="str">
        <f t="shared" si="125"/>
        <v/>
      </c>
      <c r="K580" s="23" t="str">
        <f t="shared" si="125"/>
        <v/>
      </c>
      <c r="L580" s="23" t="str">
        <f t="shared" si="125"/>
        <v/>
      </c>
      <c r="M580" s="23" t="str">
        <f t="shared" si="125"/>
        <v/>
      </c>
      <c r="N580" s="24" t="str">
        <f t="shared" si="125"/>
        <v/>
      </c>
      <c r="O580" s="22"/>
      <c r="P580" s="25" t="s">
        <v>964</v>
      </c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</row>
    <row r="581" spans="1:71" ht="16.5" customHeight="1" x14ac:dyDescent="0.25">
      <c r="A581" s="11"/>
      <c r="B581" s="23" t="str">
        <f t="shared" si="125"/>
        <v/>
      </c>
      <c r="C581" s="23" t="str">
        <f t="shared" si="125"/>
        <v/>
      </c>
      <c r="D581" s="23" t="str">
        <f t="shared" si="125"/>
        <v/>
      </c>
      <c r="E581" s="23" t="str">
        <f t="shared" si="125"/>
        <v/>
      </c>
      <c r="F581" s="23" t="str">
        <f t="shared" si="125"/>
        <v/>
      </c>
      <c r="G581" s="23" t="str">
        <f t="shared" si="125"/>
        <v/>
      </c>
      <c r="H581" s="23" t="str">
        <f t="shared" si="125"/>
        <v/>
      </c>
      <c r="I581" s="23" t="str">
        <f t="shared" si="125"/>
        <v/>
      </c>
      <c r="J581" s="23" t="str">
        <f t="shared" si="125"/>
        <v/>
      </c>
      <c r="K581" s="23" t="str">
        <f t="shared" si="125"/>
        <v/>
      </c>
      <c r="L581" s="23" t="str">
        <f t="shared" si="125"/>
        <v/>
      </c>
      <c r="M581" s="23" t="str">
        <f t="shared" si="125"/>
        <v/>
      </c>
      <c r="N581" s="24" t="str">
        <f t="shared" si="125"/>
        <v/>
      </c>
      <c r="O581" s="22"/>
      <c r="P581" s="25" t="s">
        <v>965</v>
      </c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</row>
    <row r="582" spans="1:71" ht="16.5" customHeight="1" x14ac:dyDescent="0.25">
      <c r="A582" s="11"/>
      <c r="B582" s="23" t="str">
        <f t="shared" si="125"/>
        <v/>
      </c>
      <c r="C582" s="23" t="str">
        <f t="shared" si="125"/>
        <v/>
      </c>
      <c r="D582" s="23" t="str">
        <f t="shared" si="125"/>
        <v/>
      </c>
      <c r="E582" s="23" t="str">
        <f t="shared" si="125"/>
        <v/>
      </c>
      <c r="F582" s="23" t="str">
        <f t="shared" si="125"/>
        <v/>
      </c>
      <c r="G582" s="23" t="str">
        <f t="shared" si="125"/>
        <v/>
      </c>
      <c r="H582" s="23" t="str">
        <f t="shared" si="125"/>
        <v/>
      </c>
      <c r="I582" s="23" t="str">
        <f t="shared" si="125"/>
        <v/>
      </c>
      <c r="J582" s="23" t="str">
        <f t="shared" si="125"/>
        <v/>
      </c>
      <c r="K582" s="23" t="str">
        <f t="shared" si="125"/>
        <v/>
      </c>
      <c r="L582" s="23" t="str">
        <f t="shared" si="125"/>
        <v/>
      </c>
      <c r="M582" s="23" t="str">
        <f t="shared" si="125"/>
        <v/>
      </c>
      <c r="N582" s="24" t="str">
        <f t="shared" si="125"/>
        <v/>
      </c>
      <c r="O582" s="22"/>
      <c r="P582" s="25" t="s">
        <v>966</v>
      </c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</row>
    <row r="583" spans="1:71" ht="16.5" customHeight="1" x14ac:dyDescent="0.25">
      <c r="A583" s="11"/>
      <c r="B583" s="195" t="s">
        <v>931</v>
      </c>
      <c r="C583" s="18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4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</row>
    <row r="584" spans="1:71" ht="16.5" customHeight="1" x14ac:dyDescent="0.25">
      <c r="A584" s="11"/>
      <c r="B584" s="23" t="str">
        <f t="shared" ref="B584:N587" si="126">IFERROR(VLOOKUP($B$583,$208:$319,MATCH($P584&amp;"/"&amp;B$324,$206:$206,0),FALSE),"")</f>
        <v/>
      </c>
      <c r="C584" s="23" t="str">
        <f t="shared" si="126"/>
        <v/>
      </c>
      <c r="D584" s="23" t="str">
        <f t="shared" si="126"/>
        <v/>
      </c>
      <c r="E584" s="23" t="str">
        <f t="shared" si="126"/>
        <v/>
      </c>
      <c r="F584" s="23" t="str">
        <f t="shared" si="126"/>
        <v/>
      </c>
      <c r="G584" s="23" t="str">
        <f t="shared" si="126"/>
        <v/>
      </c>
      <c r="H584" s="23" t="str">
        <f t="shared" si="126"/>
        <v/>
      </c>
      <c r="I584" s="23" t="str">
        <f t="shared" si="126"/>
        <v/>
      </c>
      <c r="J584" s="23" t="str">
        <f t="shared" si="126"/>
        <v/>
      </c>
      <c r="K584" s="23" t="str">
        <f t="shared" si="126"/>
        <v/>
      </c>
      <c r="L584" s="23" t="str">
        <f t="shared" si="126"/>
        <v/>
      </c>
      <c r="M584" s="23" t="str">
        <f t="shared" si="126"/>
        <v/>
      </c>
      <c r="N584" s="24" t="str">
        <f t="shared" si="126"/>
        <v/>
      </c>
      <c r="O584" s="22"/>
      <c r="P584" s="25" t="s">
        <v>963</v>
      </c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</row>
    <row r="585" spans="1:71" ht="16.5" customHeight="1" x14ac:dyDescent="0.25">
      <c r="A585" s="11"/>
      <c r="B585" s="23" t="str">
        <f t="shared" si="126"/>
        <v/>
      </c>
      <c r="C585" s="23" t="str">
        <f t="shared" si="126"/>
        <v/>
      </c>
      <c r="D585" s="23" t="str">
        <f t="shared" si="126"/>
        <v/>
      </c>
      <c r="E585" s="23" t="str">
        <f t="shared" si="126"/>
        <v/>
      </c>
      <c r="F585" s="23" t="str">
        <f t="shared" si="126"/>
        <v/>
      </c>
      <c r="G585" s="23" t="str">
        <f t="shared" si="126"/>
        <v/>
      </c>
      <c r="H585" s="23" t="str">
        <f t="shared" si="126"/>
        <v/>
      </c>
      <c r="I585" s="23" t="str">
        <f t="shared" si="126"/>
        <v/>
      </c>
      <c r="J585" s="23" t="str">
        <f t="shared" si="126"/>
        <v/>
      </c>
      <c r="K585" s="23" t="str">
        <f t="shared" si="126"/>
        <v/>
      </c>
      <c r="L585" s="23" t="str">
        <f t="shared" si="126"/>
        <v/>
      </c>
      <c r="M585" s="23" t="str">
        <f t="shared" si="126"/>
        <v/>
      </c>
      <c r="N585" s="24" t="str">
        <f t="shared" si="126"/>
        <v/>
      </c>
      <c r="O585" s="22"/>
      <c r="P585" s="25" t="s">
        <v>964</v>
      </c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</row>
    <row r="586" spans="1:71" ht="16.5" customHeight="1" x14ac:dyDescent="0.25">
      <c r="A586" s="11"/>
      <c r="B586" s="23" t="str">
        <f t="shared" si="126"/>
        <v/>
      </c>
      <c r="C586" s="23" t="str">
        <f t="shared" si="126"/>
        <v/>
      </c>
      <c r="D586" s="23" t="str">
        <f t="shared" si="126"/>
        <v/>
      </c>
      <c r="E586" s="23" t="str">
        <f t="shared" si="126"/>
        <v/>
      </c>
      <c r="F586" s="23" t="str">
        <f t="shared" si="126"/>
        <v/>
      </c>
      <c r="G586" s="23" t="str">
        <f t="shared" si="126"/>
        <v/>
      </c>
      <c r="H586" s="23" t="str">
        <f t="shared" si="126"/>
        <v/>
      </c>
      <c r="I586" s="23" t="str">
        <f t="shared" si="126"/>
        <v/>
      </c>
      <c r="J586" s="23" t="str">
        <f t="shared" si="126"/>
        <v/>
      </c>
      <c r="K586" s="23" t="str">
        <f t="shared" si="126"/>
        <v/>
      </c>
      <c r="L586" s="23" t="str">
        <f t="shared" si="126"/>
        <v/>
      </c>
      <c r="M586" s="23" t="str">
        <f t="shared" si="126"/>
        <v/>
      </c>
      <c r="N586" s="24" t="str">
        <f t="shared" si="126"/>
        <v/>
      </c>
      <c r="O586" s="22"/>
      <c r="P586" s="25" t="s">
        <v>965</v>
      </c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</row>
    <row r="587" spans="1:71" ht="16.5" customHeight="1" x14ac:dyDescent="0.25">
      <c r="A587" s="11"/>
      <c r="B587" s="23" t="str">
        <f t="shared" si="126"/>
        <v/>
      </c>
      <c r="C587" s="23" t="str">
        <f t="shared" si="126"/>
        <v/>
      </c>
      <c r="D587" s="23" t="str">
        <f t="shared" si="126"/>
        <v/>
      </c>
      <c r="E587" s="23" t="str">
        <f t="shared" si="126"/>
        <v/>
      </c>
      <c r="F587" s="23" t="str">
        <f t="shared" si="126"/>
        <v/>
      </c>
      <c r="G587" s="23" t="str">
        <f t="shared" si="126"/>
        <v/>
      </c>
      <c r="H587" s="23" t="str">
        <f t="shared" si="126"/>
        <v/>
      </c>
      <c r="I587" s="23" t="str">
        <f t="shared" si="126"/>
        <v/>
      </c>
      <c r="J587" s="23" t="str">
        <f t="shared" si="126"/>
        <v/>
      </c>
      <c r="K587" s="23" t="str">
        <f t="shared" si="126"/>
        <v/>
      </c>
      <c r="L587" s="23" t="str">
        <f t="shared" si="126"/>
        <v/>
      </c>
      <c r="M587" s="23" t="str">
        <f t="shared" si="126"/>
        <v/>
      </c>
      <c r="N587" s="24" t="str">
        <f t="shared" si="126"/>
        <v/>
      </c>
      <c r="O587" s="22"/>
      <c r="P587" s="25" t="s">
        <v>966</v>
      </c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</row>
    <row r="588" spans="1:71" ht="16.5" customHeight="1" x14ac:dyDescent="0.25">
      <c r="A588" s="11"/>
      <c r="B588" s="195" t="s">
        <v>990</v>
      </c>
      <c r="C588" s="18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4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</row>
    <row r="589" spans="1:71" ht="16.5" customHeight="1" x14ac:dyDescent="0.25">
      <c r="A589" s="11"/>
      <c r="B589" s="24" t="str">
        <f t="shared" ref="B589:N592" si="127">IFERROR(B579+B584,"")</f>
        <v/>
      </c>
      <c r="C589" s="24" t="str">
        <f t="shared" si="127"/>
        <v/>
      </c>
      <c r="D589" s="24" t="str">
        <f t="shared" si="127"/>
        <v/>
      </c>
      <c r="E589" s="24" t="str">
        <f t="shared" si="127"/>
        <v/>
      </c>
      <c r="F589" s="24" t="str">
        <f t="shared" si="127"/>
        <v/>
      </c>
      <c r="G589" s="24" t="str">
        <f t="shared" si="127"/>
        <v/>
      </c>
      <c r="H589" s="24" t="str">
        <f t="shared" si="127"/>
        <v/>
      </c>
      <c r="I589" s="24" t="str">
        <f t="shared" si="127"/>
        <v/>
      </c>
      <c r="J589" s="24" t="str">
        <f t="shared" si="127"/>
        <v/>
      </c>
      <c r="K589" s="24" t="str">
        <f t="shared" si="127"/>
        <v/>
      </c>
      <c r="L589" s="24" t="str">
        <f t="shared" si="127"/>
        <v/>
      </c>
      <c r="M589" s="24" t="str">
        <f t="shared" si="127"/>
        <v/>
      </c>
      <c r="N589" s="24" t="str">
        <f t="shared" si="127"/>
        <v/>
      </c>
      <c r="O589" s="22"/>
      <c r="P589" s="25" t="s">
        <v>963</v>
      </c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</row>
    <row r="590" spans="1:71" ht="16.5" customHeight="1" x14ac:dyDescent="0.25">
      <c r="A590" s="11"/>
      <c r="B590" s="24" t="str">
        <f t="shared" si="127"/>
        <v/>
      </c>
      <c r="C590" s="24" t="str">
        <f t="shared" si="127"/>
        <v/>
      </c>
      <c r="D590" s="24" t="str">
        <f t="shared" si="127"/>
        <v/>
      </c>
      <c r="E590" s="24" t="str">
        <f t="shared" si="127"/>
        <v/>
      </c>
      <c r="F590" s="24" t="str">
        <f t="shared" si="127"/>
        <v/>
      </c>
      <c r="G590" s="24" t="str">
        <f t="shared" si="127"/>
        <v/>
      </c>
      <c r="H590" s="24" t="str">
        <f t="shared" si="127"/>
        <v/>
      </c>
      <c r="I590" s="24" t="str">
        <f t="shared" si="127"/>
        <v/>
      </c>
      <c r="J590" s="24" t="str">
        <f t="shared" si="127"/>
        <v/>
      </c>
      <c r="K590" s="24" t="str">
        <f t="shared" si="127"/>
        <v/>
      </c>
      <c r="L590" s="24" t="str">
        <f t="shared" si="127"/>
        <v/>
      </c>
      <c r="M590" s="24" t="str">
        <f t="shared" si="127"/>
        <v/>
      </c>
      <c r="N590" s="24" t="str">
        <f t="shared" si="127"/>
        <v/>
      </c>
      <c r="O590" s="22"/>
      <c r="P590" s="25" t="s">
        <v>964</v>
      </c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</row>
    <row r="591" spans="1:71" ht="16.5" customHeight="1" x14ac:dyDescent="0.25">
      <c r="A591" s="11"/>
      <c r="B591" s="24" t="str">
        <f t="shared" si="127"/>
        <v/>
      </c>
      <c r="C591" s="24" t="str">
        <f t="shared" si="127"/>
        <v/>
      </c>
      <c r="D591" s="24" t="str">
        <f t="shared" si="127"/>
        <v/>
      </c>
      <c r="E591" s="24" t="str">
        <f t="shared" si="127"/>
        <v/>
      </c>
      <c r="F591" s="24" t="str">
        <f t="shared" si="127"/>
        <v/>
      </c>
      <c r="G591" s="24" t="str">
        <f t="shared" si="127"/>
        <v/>
      </c>
      <c r="H591" s="24" t="str">
        <f t="shared" si="127"/>
        <v/>
      </c>
      <c r="I591" s="24" t="str">
        <f t="shared" si="127"/>
        <v/>
      </c>
      <c r="J591" s="24" t="str">
        <f t="shared" si="127"/>
        <v/>
      </c>
      <c r="K591" s="24" t="str">
        <f t="shared" si="127"/>
        <v/>
      </c>
      <c r="L591" s="24" t="str">
        <f t="shared" si="127"/>
        <v/>
      </c>
      <c r="M591" s="24" t="str">
        <f t="shared" si="127"/>
        <v/>
      </c>
      <c r="N591" s="24" t="str">
        <f t="shared" si="127"/>
        <v/>
      </c>
      <c r="O591" s="22"/>
      <c r="P591" s="25" t="s">
        <v>965</v>
      </c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</row>
    <row r="592" spans="1:71" ht="16.5" customHeight="1" x14ac:dyDescent="0.25">
      <c r="A592" s="11"/>
      <c r="B592" s="24" t="str">
        <f t="shared" si="127"/>
        <v/>
      </c>
      <c r="C592" s="24" t="str">
        <f t="shared" si="127"/>
        <v/>
      </c>
      <c r="D592" s="24" t="str">
        <f t="shared" si="127"/>
        <v/>
      </c>
      <c r="E592" s="24" t="str">
        <f t="shared" si="127"/>
        <v/>
      </c>
      <c r="F592" s="24" t="str">
        <f t="shared" si="127"/>
        <v/>
      </c>
      <c r="G592" s="24" t="str">
        <f t="shared" si="127"/>
        <v/>
      </c>
      <c r="H592" s="24" t="str">
        <f t="shared" si="127"/>
        <v/>
      </c>
      <c r="I592" s="24" t="str">
        <f t="shared" si="127"/>
        <v/>
      </c>
      <c r="J592" s="24" t="str">
        <f t="shared" si="127"/>
        <v/>
      </c>
      <c r="K592" s="24" t="str">
        <f t="shared" si="127"/>
        <v/>
      </c>
      <c r="L592" s="24" t="str">
        <f t="shared" si="127"/>
        <v/>
      </c>
      <c r="M592" s="24" t="str">
        <f t="shared" si="127"/>
        <v/>
      </c>
      <c r="N592" s="24" t="str">
        <f t="shared" si="127"/>
        <v/>
      </c>
      <c r="O592" s="22" t="e">
        <f>RATE(M$324-C$324,,-C592,M592)</f>
        <v>#VALUE!</v>
      </c>
      <c r="P592" s="25" t="s">
        <v>966</v>
      </c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</row>
    <row r="593" spans="1:71" ht="16.5" customHeight="1" x14ac:dyDescent="0.25">
      <c r="A593" s="11"/>
      <c r="B593" s="194" t="s">
        <v>936</v>
      </c>
      <c r="C593" s="183"/>
      <c r="D593" s="183"/>
      <c r="E593" s="183"/>
      <c r="F593" s="183"/>
      <c r="G593" s="183"/>
      <c r="H593" s="183"/>
      <c r="I593" s="183"/>
      <c r="J593" s="183"/>
      <c r="K593" s="183"/>
      <c r="L593" s="183"/>
      <c r="M593" s="183"/>
      <c r="N593" s="184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</row>
    <row r="594" spans="1:71" ht="16.5" customHeight="1" x14ac:dyDescent="0.25">
      <c r="A594" s="11"/>
      <c r="B594" s="23" t="str">
        <f t="shared" ref="B594:N597" si="128">IFERROR(VLOOKUP($B$593,$208:$319,MATCH($P594&amp;"/"&amp;B$324,$206:$206,0),FALSE),"")</f>
        <v/>
      </c>
      <c r="C594" s="23" t="str">
        <f t="shared" si="128"/>
        <v/>
      </c>
      <c r="D594" s="23" t="str">
        <f t="shared" si="128"/>
        <v/>
      </c>
      <c r="E594" s="23" t="str">
        <f t="shared" si="128"/>
        <v/>
      </c>
      <c r="F594" s="23" t="str">
        <f t="shared" si="128"/>
        <v/>
      </c>
      <c r="G594" s="23" t="str">
        <f t="shared" si="128"/>
        <v/>
      </c>
      <c r="H594" s="23" t="str">
        <f t="shared" si="128"/>
        <v/>
      </c>
      <c r="I594" s="23" t="str">
        <f t="shared" si="128"/>
        <v/>
      </c>
      <c r="J594" s="23" t="str">
        <f t="shared" si="128"/>
        <v/>
      </c>
      <c r="K594" s="23" t="str">
        <f t="shared" si="128"/>
        <v/>
      </c>
      <c r="L594" s="23" t="str">
        <f t="shared" si="128"/>
        <v/>
      </c>
      <c r="M594" s="23" t="str">
        <f t="shared" si="128"/>
        <v/>
      </c>
      <c r="N594" s="24" t="str">
        <f t="shared" si="128"/>
        <v/>
      </c>
      <c r="O594" s="22"/>
      <c r="P594" s="25" t="s">
        <v>963</v>
      </c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</row>
    <row r="595" spans="1:71" ht="16.5" customHeight="1" x14ac:dyDescent="0.25">
      <c r="A595" s="11"/>
      <c r="B595" s="23" t="str">
        <f t="shared" si="128"/>
        <v/>
      </c>
      <c r="C595" s="23" t="str">
        <f t="shared" si="128"/>
        <v/>
      </c>
      <c r="D595" s="23" t="str">
        <f t="shared" si="128"/>
        <v/>
      </c>
      <c r="E595" s="23" t="str">
        <f t="shared" si="128"/>
        <v/>
      </c>
      <c r="F595" s="23" t="str">
        <f t="shared" si="128"/>
        <v/>
      </c>
      <c r="G595" s="23" t="str">
        <f t="shared" si="128"/>
        <v/>
      </c>
      <c r="H595" s="23" t="str">
        <f t="shared" si="128"/>
        <v/>
      </c>
      <c r="I595" s="23" t="str">
        <f t="shared" si="128"/>
        <v/>
      </c>
      <c r="J595" s="23" t="str">
        <f t="shared" si="128"/>
        <v/>
      </c>
      <c r="K595" s="23" t="str">
        <f t="shared" si="128"/>
        <v/>
      </c>
      <c r="L595" s="23" t="str">
        <f t="shared" si="128"/>
        <v/>
      </c>
      <c r="M595" s="23" t="str">
        <f t="shared" si="128"/>
        <v/>
      </c>
      <c r="N595" s="24" t="str">
        <f t="shared" si="128"/>
        <v/>
      </c>
      <c r="O595" s="22"/>
      <c r="P595" s="25" t="s">
        <v>964</v>
      </c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</row>
    <row r="596" spans="1:71" ht="16.5" customHeight="1" x14ac:dyDescent="0.25">
      <c r="A596" s="11"/>
      <c r="B596" s="23" t="str">
        <f t="shared" si="128"/>
        <v/>
      </c>
      <c r="C596" s="23" t="str">
        <f t="shared" si="128"/>
        <v/>
      </c>
      <c r="D596" s="23" t="str">
        <f t="shared" si="128"/>
        <v/>
      </c>
      <c r="E596" s="23" t="str">
        <f t="shared" si="128"/>
        <v/>
      </c>
      <c r="F596" s="23" t="str">
        <f t="shared" si="128"/>
        <v/>
      </c>
      <c r="G596" s="23" t="str">
        <f t="shared" si="128"/>
        <v/>
      </c>
      <c r="H596" s="23" t="str">
        <f t="shared" si="128"/>
        <v/>
      </c>
      <c r="I596" s="23" t="str">
        <f t="shared" si="128"/>
        <v/>
      </c>
      <c r="J596" s="23" t="str">
        <f t="shared" si="128"/>
        <v/>
      </c>
      <c r="K596" s="23" t="str">
        <f t="shared" si="128"/>
        <v/>
      </c>
      <c r="L596" s="23" t="str">
        <f t="shared" si="128"/>
        <v/>
      </c>
      <c r="M596" s="23" t="str">
        <f t="shared" si="128"/>
        <v/>
      </c>
      <c r="N596" s="24" t="str">
        <f t="shared" si="128"/>
        <v/>
      </c>
      <c r="O596" s="22"/>
      <c r="P596" s="25" t="s">
        <v>965</v>
      </c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</row>
    <row r="597" spans="1:71" ht="16.5" customHeight="1" x14ac:dyDescent="0.25">
      <c r="A597" s="11"/>
      <c r="B597" s="23" t="str">
        <f t="shared" si="128"/>
        <v/>
      </c>
      <c r="C597" s="23" t="str">
        <f t="shared" si="128"/>
        <v/>
      </c>
      <c r="D597" s="23" t="str">
        <f t="shared" si="128"/>
        <v/>
      </c>
      <c r="E597" s="23" t="str">
        <f t="shared" si="128"/>
        <v/>
      </c>
      <c r="F597" s="23" t="str">
        <f t="shared" si="128"/>
        <v/>
      </c>
      <c r="G597" s="23" t="str">
        <f t="shared" si="128"/>
        <v/>
      </c>
      <c r="H597" s="23" t="str">
        <f t="shared" si="128"/>
        <v/>
      </c>
      <c r="I597" s="23" t="str">
        <f t="shared" si="128"/>
        <v/>
      </c>
      <c r="J597" s="23" t="str">
        <f t="shared" si="128"/>
        <v/>
      </c>
      <c r="K597" s="23" t="str">
        <f t="shared" si="128"/>
        <v/>
      </c>
      <c r="L597" s="23" t="str">
        <f t="shared" si="128"/>
        <v/>
      </c>
      <c r="M597" s="23" t="str">
        <f t="shared" si="128"/>
        <v/>
      </c>
      <c r="N597" s="24" t="str">
        <f t="shared" si="128"/>
        <v/>
      </c>
      <c r="O597" s="22"/>
      <c r="P597" s="25" t="s">
        <v>966</v>
      </c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</row>
    <row r="598" spans="1:71" ht="16.5" customHeight="1" x14ac:dyDescent="0.25">
      <c r="A598" s="11"/>
      <c r="B598" s="197" t="s">
        <v>957</v>
      </c>
      <c r="C598" s="183"/>
      <c r="D598" s="183"/>
      <c r="E598" s="183"/>
      <c r="F598" s="183"/>
      <c r="G598" s="183"/>
      <c r="H598" s="183"/>
      <c r="I598" s="183"/>
      <c r="J598" s="183"/>
      <c r="K598" s="183"/>
      <c r="L598" s="183"/>
      <c r="M598" s="183"/>
      <c r="N598" s="184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</row>
    <row r="599" spans="1:71" ht="16.5" customHeight="1" x14ac:dyDescent="0.25">
      <c r="A599" s="11"/>
      <c r="B599" s="23" t="str">
        <f t="shared" ref="B599:N602" si="129">IFERROR(VLOOKUP($B$598,$208:$319,MATCH($P599&amp;"/"&amp;B$324,$206:$206,0),FALSE),"")</f>
        <v/>
      </c>
      <c r="C599" s="23" t="str">
        <f t="shared" si="129"/>
        <v/>
      </c>
      <c r="D599" s="23" t="str">
        <f t="shared" si="129"/>
        <v/>
      </c>
      <c r="E599" s="23" t="str">
        <f t="shared" si="129"/>
        <v/>
      </c>
      <c r="F599" s="23" t="str">
        <f t="shared" si="129"/>
        <v/>
      </c>
      <c r="G599" s="23" t="str">
        <f t="shared" si="129"/>
        <v/>
      </c>
      <c r="H599" s="23" t="str">
        <f t="shared" si="129"/>
        <v/>
      </c>
      <c r="I599" s="23" t="str">
        <f t="shared" si="129"/>
        <v/>
      </c>
      <c r="J599" s="23" t="str">
        <f t="shared" si="129"/>
        <v/>
      </c>
      <c r="K599" s="23" t="str">
        <f t="shared" si="129"/>
        <v/>
      </c>
      <c r="L599" s="23" t="str">
        <f t="shared" si="129"/>
        <v/>
      </c>
      <c r="M599" s="23" t="str">
        <f t="shared" si="129"/>
        <v/>
      </c>
      <c r="N599" s="23" t="str">
        <f t="shared" si="129"/>
        <v/>
      </c>
      <c r="O599" s="22"/>
      <c r="P599" s="25" t="s">
        <v>963</v>
      </c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</row>
    <row r="600" spans="1:71" ht="16.5" customHeight="1" x14ac:dyDescent="0.25">
      <c r="A600" s="11"/>
      <c r="B600" s="23" t="str">
        <f t="shared" si="129"/>
        <v/>
      </c>
      <c r="C600" s="23" t="str">
        <f t="shared" si="129"/>
        <v/>
      </c>
      <c r="D600" s="23" t="str">
        <f t="shared" si="129"/>
        <v/>
      </c>
      <c r="E600" s="23" t="str">
        <f t="shared" si="129"/>
        <v/>
      </c>
      <c r="F600" s="23" t="str">
        <f t="shared" si="129"/>
        <v/>
      </c>
      <c r="G600" s="23" t="str">
        <f t="shared" si="129"/>
        <v/>
      </c>
      <c r="H600" s="23" t="str">
        <f t="shared" si="129"/>
        <v/>
      </c>
      <c r="I600" s="23" t="str">
        <f t="shared" si="129"/>
        <v/>
      </c>
      <c r="J600" s="23" t="str">
        <f t="shared" si="129"/>
        <v/>
      </c>
      <c r="K600" s="23" t="str">
        <f t="shared" si="129"/>
        <v/>
      </c>
      <c r="L600" s="23" t="str">
        <f t="shared" si="129"/>
        <v/>
      </c>
      <c r="M600" s="23" t="str">
        <f t="shared" si="129"/>
        <v/>
      </c>
      <c r="N600" s="23" t="str">
        <f t="shared" si="129"/>
        <v/>
      </c>
      <c r="O600" s="22"/>
      <c r="P600" s="25" t="s">
        <v>964</v>
      </c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</row>
    <row r="601" spans="1:71" ht="16.5" customHeight="1" x14ac:dyDescent="0.25">
      <c r="A601" s="11"/>
      <c r="B601" s="23" t="str">
        <f t="shared" si="129"/>
        <v/>
      </c>
      <c r="C601" s="23" t="str">
        <f t="shared" si="129"/>
        <v/>
      </c>
      <c r="D601" s="23" t="str">
        <f t="shared" si="129"/>
        <v/>
      </c>
      <c r="E601" s="23" t="str">
        <f t="shared" si="129"/>
        <v/>
      </c>
      <c r="F601" s="23" t="str">
        <f t="shared" si="129"/>
        <v/>
      </c>
      <c r="G601" s="23" t="str">
        <f t="shared" si="129"/>
        <v/>
      </c>
      <c r="H601" s="23" t="str">
        <f t="shared" si="129"/>
        <v/>
      </c>
      <c r="I601" s="23" t="str">
        <f t="shared" si="129"/>
        <v/>
      </c>
      <c r="J601" s="23" t="str">
        <f t="shared" si="129"/>
        <v/>
      </c>
      <c r="K601" s="23" t="str">
        <f t="shared" si="129"/>
        <v/>
      </c>
      <c r="L601" s="23" t="str">
        <f t="shared" si="129"/>
        <v/>
      </c>
      <c r="M601" s="23" t="str">
        <f t="shared" si="129"/>
        <v/>
      </c>
      <c r="N601" s="23" t="str">
        <f t="shared" si="129"/>
        <v/>
      </c>
      <c r="O601" s="22"/>
      <c r="P601" s="25" t="s">
        <v>965</v>
      </c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</row>
    <row r="602" spans="1:71" ht="16.5" customHeight="1" x14ac:dyDescent="0.25">
      <c r="A602" s="11"/>
      <c r="B602" s="23" t="str">
        <f t="shared" si="129"/>
        <v/>
      </c>
      <c r="C602" s="23" t="str">
        <f t="shared" si="129"/>
        <v/>
      </c>
      <c r="D602" s="23" t="str">
        <f t="shared" si="129"/>
        <v/>
      </c>
      <c r="E602" s="23" t="str">
        <f t="shared" si="129"/>
        <v/>
      </c>
      <c r="F602" s="23" t="str">
        <f t="shared" si="129"/>
        <v/>
      </c>
      <c r="G602" s="23" t="str">
        <f t="shared" si="129"/>
        <v/>
      </c>
      <c r="H602" s="23" t="str">
        <f t="shared" si="129"/>
        <v/>
      </c>
      <c r="I602" s="23" t="str">
        <f t="shared" si="129"/>
        <v/>
      </c>
      <c r="J602" s="23" t="str">
        <f t="shared" si="129"/>
        <v/>
      </c>
      <c r="K602" s="23" t="str">
        <f t="shared" si="129"/>
        <v/>
      </c>
      <c r="L602" s="23" t="str">
        <f t="shared" si="129"/>
        <v/>
      </c>
      <c r="M602" s="23" t="str">
        <f t="shared" si="129"/>
        <v/>
      </c>
      <c r="N602" s="23" t="str">
        <f t="shared" si="129"/>
        <v/>
      </c>
      <c r="O602" s="22"/>
      <c r="P602" s="25" t="s">
        <v>966</v>
      </c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</row>
    <row r="603" spans="1:71" ht="16.5" customHeight="1" x14ac:dyDescent="0.25">
      <c r="A603" s="11"/>
      <c r="B603" s="202" t="s">
        <v>959</v>
      </c>
      <c r="C603" s="192"/>
      <c r="D603" s="192"/>
      <c r="E603" s="192"/>
      <c r="F603" s="192"/>
      <c r="G603" s="192"/>
      <c r="H603" s="192"/>
      <c r="I603" s="192"/>
      <c r="J603" s="192"/>
      <c r="K603" s="192"/>
      <c r="L603" s="192"/>
      <c r="M603" s="192"/>
      <c r="N603" s="203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</row>
    <row r="604" spans="1:71" ht="16.5" customHeight="1" x14ac:dyDescent="0.25">
      <c r="A604" s="11"/>
      <c r="B604" s="23" t="str">
        <f t="shared" ref="B604:N607" si="130">IFERROR(VLOOKUP($B$603,$208:$319,MATCH($P604&amp;"/"&amp;B$324,$206:$206,0),FALSE),"")</f>
        <v/>
      </c>
      <c r="C604" s="23" t="str">
        <f t="shared" si="130"/>
        <v/>
      </c>
      <c r="D604" s="23" t="str">
        <f t="shared" si="130"/>
        <v/>
      </c>
      <c r="E604" s="23" t="str">
        <f t="shared" si="130"/>
        <v/>
      </c>
      <c r="F604" s="23" t="str">
        <f t="shared" si="130"/>
        <v/>
      </c>
      <c r="G604" s="23" t="str">
        <f t="shared" si="130"/>
        <v/>
      </c>
      <c r="H604" s="23" t="str">
        <f t="shared" si="130"/>
        <v/>
      </c>
      <c r="I604" s="23" t="str">
        <f t="shared" si="130"/>
        <v/>
      </c>
      <c r="J604" s="23" t="str">
        <f t="shared" si="130"/>
        <v/>
      </c>
      <c r="K604" s="23" t="str">
        <f t="shared" si="130"/>
        <v/>
      </c>
      <c r="L604" s="23" t="str">
        <f t="shared" si="130"/>
        <v/>
      </c>
      <c r="M604" s="23" t="str">
        <f t="shared" si="130"/>
        <v/>
      </c>
      <c r="N604" s="24" t="str">
        <f t="shared" si="130"/>
        <v/>
      </c>
      <c r="O604" s="22"/>
      <c r="P604" s="25" t="s">
        <v>963</v>
      </c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</row>
    <row r="605" spans="1:71" ht="16.5" customHeight="1" x14ac:dyDescent="0.25">
      <c r="A605" s="11"/>
      <c r="B605" s="23" t="str">
        <f t="shared" si="130"/>
        <v/>
      </c>
      <c r="C605" s="23" t="str">
        <f t="shared" si="130"/>
        <v/>
      </c>
      <c r="D605" s="23" t="str">
        <f t="shared" si="130"/>
        <v/>
      </c>
      <c r="E605" s="23" t="str">
        <f t="shared" si="130"/>
        <v/>
      </c>
      <c r="F605" s="23" t="str">
        <f t="shared" si="130"/>
        <v/>
      </c>
      <c r="G605" s="23" t="str">
        <f t="shared" si="130"/>
        <v/>
      </c>
      <c r="H605" s="23" t="str">
        <f t="shared" si="130"/>
        <v/>
      </c>
      <c r="I605" s="23" t="str">
        <f t="shared" si="130"/>
        <v/>
      </c>
      <c r="J605" s="23" t="str">
        <f t="shared" si="130"/>
        <v/>
      </c>
      <c r="K605" s="23" t="str">
        <f t="shared" si="130"/>
        <v/>
      </c>
      <c r="L605" s="23" t="str">
        <f t="shared" si="130"/>
        <v/>
      </c>
      <c r="M605" s="23" t="str">
        <f t="shared" si="130"/>
        <v/>
      </c>
      <c r="N605" s="24" t="str">
        <f t="shared" si="130"/>
        <v/>
      </c>
      <c r="O605" s="22"/>
      <c r="P605" s="25" t="s">
        <v>964</v>
      </c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</row>
    <row r="606" spans="1:71" ht="16.5" customHeight="1" x14ac:dyDescent="0.25">
      <c r="A606" s="11"/>
      <c r="B606" s="23" t="str">
        <f t="shared" si="130"/>
        <v/>
      </c>
      <c r="C606" s="23" t="str">
        <f t="shared" si="130"/>
        <v/>
      </c>
      <c r="D606" s="23" t="str">
        <f t="shared" si="130"/>
        <v/>
      </c>
      <c r="E606" s="23" t="str">
        <f t="shared" si="130"/>
        <v/>
      </c>
      <c r="F606" s="23" t="str">
        <f t="shared" si="130"/>
        <v/>
      </c>
      <c r="G606" s="23" t="str">
        <f t="shared" si="130"/>
        <v/>
      </c>
      <c r="H606" s="23" t="str">
        <f t="shared" si="130"/>
        <v/>
      </c>
      <c r="I606" s="23" t="str">
        <f t="shared" si="130"/>
        <v/>
      </c>
      <c r="J606" s="23" t="str">
        <f t="shared" si="130"/>
        <v/>
      </c>
      <c r="K606" s="23" t="str">
        <f t="shared" si="130"/>
        <v/>
      </c>
      <c r="L606" s="23" t="str">
        <f t="shared" si="130"/>
        <v/>
      </c>
      <c r="M606" s="23" t="str">
        <f t="shared" si="130"/>
        <v/>
      </c>
      <c r="N606" s="24" t="str">
        <f t="shared" si="130"/>
        <v/>
      </c>
      <c r="O606" s="22"/>
      <c r="P606" s="25" t="s">
        <v>965</v>
      </c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</row>
    <row r="607" spans="1:71" ht="16.5" customHeight="1" x14ac:dyDescent="0.25">
      <c r="A607" s="11"/>
      <c r="B607" s="23" t="str">
        <f t="shared" si="130"/>
        <v/>
      </c>
      <c r="C607" s="23" t="str">
        <f t="shared" si="130"/>
        <v/>
      </c>
      <c r="D607" s="23" t="str">
        <f t="shared" si="130"/>
        <v/>
      </c>
      <c r="E607" s="23" t="str">
        <f t="shared" si="130"/>
        <v/>
      </c>
      <c r="F607" s="23" t="str">
        <f t="shared" si="130"/>
        <v/>
      </c>
      <c r="G607" s="23" t="str">
        <f t="shared" si="130"/>
        <v/>
      </c>
      <c r="H607" s="23" t="str">
        <f t="shared" si="130"/>
        <v/>
      </c>
      <c r="I607" s="23" t="str">
        <f t="shared" si="130"/>
        <v/>
      </c>
      <c r="J607" s="23" t="str">
        <f t="shared" si="130"/>
        <v/>
      </c>
      <c r="K607" s="23" t="str">
        <f t="shared" si="130"/>
        <v/>
      </c>
      <c r="L607" s="23" t="str">
        <f t="shared" si="130"/>
        <v/>
      </c>
      <c r="M607" s="23" t="str">
        <f t="shared" si="130"/>
        <v/>
      </c>
      <c r="N607" s="24" t="str">
        <f t="shared" si="130"/>
        <v/>
      </c>
      <c r="O607" s="22"/>
      <c r="P607" s="25" t="s">
        <v>966</v>
      </c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</row>
    <row r="608" spans="1:71" ht="16.5" customHeight="1" x14ac:dyDescent="0.25">
      <c r="A608" s="11"/>
      <c r="B608" s="204" t="s">
        <v>991</v>
      </c>
      <c r="C608" s="183"/>
      <c r="D608" s="183"/>
      <c r="E608" s="183"/>
      <c r="F608" s="183"/>
      <c r="G608" s="183"/>
      <c r="H608" s="183"/>
      <c r="I608" s="183"/>
      <c r="J608" s="183"/>
      <c r="K608" s="183"/>
      <c r="L608" s="183"/>
      <c r="M608" s="183"/>
      <c r="N608" s="184"/>
      <c r="O608" s="44"/>
      <c r="P608" s="45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</row>
    <row r="609" spans="1:71" ht="16.5" customHeight="1" x14ac:dyDescent="0.25">
      <c r="A609" s="11"/>
      <c r="B609" s="205" t="s">
        <v>992</v>
      </c>
      <c r="C609" s="183"/>
      <c r="D609" s="183"/>
      <c r="E609" s="183"/>
      <c r="F609" s="183"/>
      <c r="G609" s="183"/>
      <c r="H609" s="183"/>
      <c r="I609" s="183"/>
      <c r="J609" s="183"/>
      <c r="K609" s="183"/>
      <c r="L609" s="183"/>
      <c r="M609" s="183"/>
      <c r="N609" s="184"/>
      <c r="O609" s="44"/>
      <c r="P609" s="45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</row>
    <row r="610" spans="1:71" ht="16.5" customHeight="1" x14ac:dyDescent="0.25">
      <c r="A610" s="11"/>
      <c r="B610" s="46" t="e">
        <f t="shared" ref="B610:N610" si="131">B546/B378</f>
        <v>#VALUE!</v>
      </c>
      <c r="C610" s="46" t="e">
        <f t="shared" si="131"/>
        <v>#VALUE!</v>
      </c>
      <c r="D610" s="46" t="e">
        <f t="shared" si="131"/>
        <v>#VALUE!</v>
      </c>
      <c r="E610" s="46" t="e">
        <f t="shared" si="131"/>
        <v>#VALUE!</v>
      </c>
      <c r="F610" s="46" t="e">
        <f t="shared" si="131"/>
        <v>#VALUE!</v>
      </c>
      <c r="G610" s="46" t="e">
        <f t="shared" si="131"/>
        <v>#VALUE!</v>
      </c>
      <c r="H610" s="46" t="e">
        <f t="shared" si="131"/>
        <v>#VALUE!</v>
      </c>
      <c r="I610" s="46" t="e">
        <f t="shared" si="131"/>
        <v>#VALUE!</v>
      </c>
      <c r="J610" s="46" t="e">
        <f t="shared" si="131"/>
        <v>#VALUE!</v>
      </c>
      <c r="K610" s="46" t="e">
        <f t="shared" si="131"/>
        <v>#VALUE!</v>
      </c>
      <c r="L610" s="46" t="e">
        <f t="shared" si="131"/>
        <v>#VALUE!</v>
      </c>
      <c r="M610" s="46" t="e">
        <f t="shared" si="131"/>
        <v>#VALUE!</v>
      </c>
      <c r="N610" s="46" t="e">
        <f t="shared" si="131"/>
        <v>#VALUE!</v>
      </c>
      <c r="O610" s="22" t="e">
        <f t="shared" ref="O610:O612" si="132">RATE(M$324-C$324,,-C610,M610)</f>
        <v>#VALUE!</v>
      </c>
      <c r="P610" s="45" t="s">
        <v>993</v>
      </c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</row>
    <row r="611" spans="1:71" ht="16.5" customHeight="1" x14ac:dyDescent="0.25">
      <c r="A611" s="11"/>
      <c r="B611" s="46" t="e">
        <f t="shared" ref="B611:N611" si="133">((B509*(1-B540))/(B433+B408))</f>
        <v>#VALUE!</v>
      </c>
      <c r="C611" s="46" t="e">
        <f t="shared" si="133"/>
        <v>#VALUE!</v>
      </c>
      <c r="D611" s="46" t="e">
        <f t="shared" si="133"/>
        <v>#VALUE!</v>
      </c>
      <c r="E611" s="46" t="e">
        <f t="shared" si="133"/>
        <v>#VALUE!</v>
      </c>
      <c r="F611" s="46" t="e">
        <f t="shared" si="133"/>
        <v>#VALUE!</v>
      </c>
      <c r="G611" s="46" t="e">
        <f t="shared" si="133"/>
        <v>#VALUE!</v>
      </c>
      <c r="H611" s="46" t="e">
        <f t="shared" si="133"/>
        <v>#VALUE!</v>
      </c>
      <c r="I611" s="46" t="e">
        <f t="shared" si="133"/>
        <v>#VALUE!</v>
      </c>
      <c r="J611" s="46" t="e">
        <f t="shared" si="133"/>
        <v>#VALUE!</v>
      </c>
      <c r="K611" s="46" t="e">
        <f t="shared" si="133"/>
        <v>#VALUE!</v>
      </c>
      <c r="L611" s="46" t="e">
        <f t="shared" si="133"/>
        <v>#VALUE!</v>
      </c>
      <c r="M611" s="46" t="e">
        <f t="shared" si="133"/>
        <v>#VALUE!</v>
      </c>
      <c r="N611" s="46" t="e">
        <f t="shared" si="133"/>
        <v>#VALUE!</v>
      </c>
      <c r="O611" s="22" t="e">
        <f t="shared" si="132"/>
        <v>#VALUE!</v>
      </c>
      <c r="P611" s="45" t="s">
        <v>994</v>
      </c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</row>
    <row r="612" spans="1:71" ht="16.5" customHeight="1" x14ac:dyDescent="0.25">
      <c r="A612" s="11"/>
      <c r="B612" s="46" t="e">
        <f t="shared" ref="B612:N612" si="134">B546/B433</f>
        <v>#VALUE!</v>
      </c>
      <c r="C612" s="46" t="e">
        <f t="shared" si="134"/>
        <v>#VALUE!</v>
      </c>
      <c r="D612" s="46" t="e">
        <f t="shared" si="134"/>
        <v>#VALUE!</v>
      </c>
      <c r="E612" s="46" t="e">
        <f t="shared" si="134"/>
        <v>#VALUE!</v>
      </c>
      <c r="F612" s="46" t="e">
        <f t="shared" si="134"/>
        <v>#VALUE!</v>
      </c>
      <c r="G612" s="46" t="e">
        <f t="shared" si="134"/>
        <v>#VALUE!</v>
      </c>
      <c r="H612" s="46" t="e">
        <f t="shared" si="134"/>
        <v>#VALUE!</v>
      </c>
      <c r="I612" s="46" t="e">
        <f t="shared" si="134"/>
        <v>#VALUE!</v>
      </c>
      <c r="J612" s="46" t="e">
        <f t="shared" si="134"/>
        <v>#VALUE!</v>
      </c>
      <c r="K612" s="46" t="e">
        <f t="shared" si="134"/>
        <v>#VALUE!</v>
      </c>
      <c r="L612" s="46" t="e">
        <f t="shared" si="134"/>
        <v>#VALUE!</v>
      </c>
      <c r="M612" s="46" t="e">
        <f t="shared" si="134"/>
        <v>#VALUE!</v>
      </c>
      <c r="N612" s="46" t="e">
        <f t="shared" si="134"/>
        <v>#VALUE!</v>
      </c>
      <c r="O612" s="22" t="e">
        <f t="shared" si="132"/>
        <v>#VALUE!</v>
      </c>
      <c r="P612" s="45" t="s">
        <v>995</v>
      </c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</row>
    <row r="613" spans="1:71" ht="16.5" customHeight="1" x14ac:dyDescent="0.25">
      <c r="A613" s="11"/>
      <c r="B613" s="205" t="s">
        <v>996</v>
      </c>
      <c r="C613" s="183"/>
      <c r="D613" s="183"/>
      <c r="E613" s="183"/>
      <c r="F613" s="183"/>
      <c r="G613" s="183"/>
      <c r="H613" s="183"/>
      <c r="I613" s="183"/>
      <c r="J613" s="183"/>
      <c r="K613" s="183"/>
      <c r="L613" s="183"/>
      <c r="M613" s="183"/>
      <c r="N613" s="184"/>
      <c r="O613" s="44"/>
      <c r="P613" s="45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</row>
    <row r="614" spans="1:71" ht="16.5" customHeight="1" x14ac:dyDescent="0.25">
      <c r="A614" s="11"/>
      <c r="B614" s="29" t="e">
        <f t="shared" ref="B614:N614" si="135">B408/B433</f>
        <v>#VALUE!</v>
      </c>
      <c r="C614" s="43" t="e">
        <f t="shared" si="135"/>
        <v>#VALUE!</v>
      </c>
      <c r="D614" s="43" t="e">
        <f t="shared" si="135"/>
        <v>#VALUE!</v>
      </c>
      <c r="E614" s="43" t="e">
        <f t="shared" si="135"/>
        <v>#VALUE!</v>
      </c>
      <c r="F614" s="43" t="e">
        <f t="shared" si="135"/>
        <v>#VALUE!</v>
      </c>
      <c r="G614" s="43" t="e">
        <f t="shared" si="135"/>
        <v>#VALUE!</v>
      </c>
      <c r="H614" s="43" t="e">
        <f t="shared" si="135"/>
        <v>#VALUE!</v>
      </c>
      <c r="I614" s="43" t="e">
        <f t="shared" si="135"/>
        <v>#VALUE!</v>
      </c>
      <c r="J614" s="43" t="e">
        <f t="shared" si="135"/>
        <v>#VALUE!</v>
      </c>
      <c r="K614" s="43" t="e">
        <f t="shared" si="135"/>
        <v>#VALUE!</v>
      </c>
      <c r="L614" s="43" t="e">
        <f t="shared" si="135"/>
        <v>#VALUE!</v>
      </c>
      <c r="M614" s="43" t="e">
        <f t="shared" si="135"/>
        <v>#VALUE!</v>
      </c>
      <c r="N614" s="43" t="e">
        <f t="shared" si="135"/>
        <v>#VALUE!</v>
      </c>
      <c r="O614" s="22" t="e">
        <f t="shared" ref="O614:O615" si="136">RATE(M$324-C$324,,-C614,M614)</f>
        <v>#VALUE!</v>
      </c>
      <c r="P614" s="45" t="s">
        <v>997</v>
      </c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</row>
    <row r="615" spans="1:71" ht="16.5" customHeight="1" x14ac:dyDescent="0.25">
      <c r="A615" s="11"/>
      <c r="B615" s="29" t="e">
        <f t="shared" ref="B615:N615" si="137">B408/B546</f>
        <v>#DIV/0!</v>
      </c>
      <c r="C615" s="43" t="e">
        <f t="shared" si="137"/>
        <v>#DIV/0!</v>
      </c>
      <c r="D615" s="43" t="e">
        <f t="shared" si="137"/>
        <v>#DIV/0!</v>
      </c>
      <c r="E615" s="43" t="e">
        <f t="shared" si="137"/>
        <v>#DIV/0!</v>
      </c>
      <c r="F615" s="43" t="e">
        <f t="shared" si="137"/>
        <v>#DIV/0!</v>
      </c>
      <c r="G615" s="43" t="e">
        <f t="shared" si="137"/>
        <v>#DIV/0!</v>
      </c>
      <c r="H615" s="43" t="e">
        <f t="shared" si="137"/>
        <v>#DIV/0!</v>
      </c>
      <c r="I615" s="43" t="e">
        <f t="shared" si="137"/>
        <v>#DIV/0!</v>
      </c>
      <c r="J615" s="43" t="e">
        <f t="shared" si="137"/>
        <v>#DIV/0!</v>
      </c>
      <c r="K615" s="43" t="e">
        <f t="shared" si="137"/>
        <v>#DIV/0!</v>
      </c>
      <c r="L615" s="43" t="e">
        <f t="shared" si="137"/>
        <v>#DIV/0!</v>
      </c>
      <c r="M615" s="43" t="e">
        <f t="shared" si="137"/>
        <v>#DIV/0!</v>
      </c>
      <c r="N615" s="43" t="e">
        <f t="shared" si="137"/>
        <v>#VALUE!</v>
      </c>
      <c r="O615" s="22" t="e">
        <f t="shared" si="136"/>
        <v>#DIV/0!</v>
      </c>
      <c r="P615" s="45" t="s">
        <v>998</v>
      </c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</row>
    <row r="616" spans="1:71" ht="16.5" customHeight="1" x14ac:dyDescent="0.25">
      <c r="A616" s="11"/>
      <c r="B616" s="205" t="s">
        <v>999</v>
      </c>
      <c r="C616" s="183"/>
      <c r="D616" s="183"/>
      <c r="E616" s="183"/>
      <c r="F616" s="183"/>
      <c r="G616" s="183"/>
      <c r="H616" s="183"/>
      <c r="I616" s="183"/>
      <c r="J616" s="183"/>
      <c r="K616" s="183"/>
      <c r="L616" s="183"/>
      <c r="M616" s="183"/>
      <c r="N616" s="184"/>
      <c r="O616" s="44"/>
      <c r="P616" s="45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</row>
    <row r="617" spans="1:71" ht="16.5" customHeight="1" x14ac:dyDescent="0.25">
      <c r="A617" s="11"/>
      <c r="B617" s="23">
        <v>4488000</v>
      </c>
      <c r="C617" s="23">
        <v>4488000</v>
      </c>
      <c r="D617" s="156">
        <v>4488000</v>
      </c>
      <c r="E617" s="23">
        <v>4488000</v>
      </c>
      <c r="F617" s="156">
        <v>4488000</v>
      </c>
      <c r="G617" s="23">
        <v>4488000</v>
      </c>
      <c r="H617" s="156">
        <v>4488000</v>
      </c>
      <c r="I617" s="23">
        <v>4488000</v>
      </c>
      <c r="J617" s="156">
        <v>4488000</v>
      </c>
      <c r="K617" s="23">
        <v>4488000</v>
      </c>
      <c r="L617" s="156">
        <v>4488000</v>
      </c>
      <c r="M617" s="23">
        <v>4488000</v>
      </c>
      <c r="N617" s="24">
        <v>4488000</v>
      </c>
      <c r="O617" s="47"/>
      <c r="P617" s="48" t="s">
        <v>1000</v>
      </c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</row>
    <row r="618" spans="1:71" ht="16.5" customHeight="1" x14ac:dyDescent="0.25">
      <c r="A618" s="11"/>
      <c r="B618" s="29" t="e">
        <f t="shared" ref="B618:N618" si="138">B433/B617</f>
        <v>#VALUE!</v>
      </c>
      <c r="C618" s="29" t="e">
        <f t="shared" si="138"/>
        <v>#VALUE!</v>
      </c>
      <c r="D618" s="29" t="e">
        <f t="shared" si="138"/>
        <v>#VALUE!</v>
      </c>
      <c r="E618" s="29" t="e">
        <f t="shared" si="138"/>
        <v>#VALUE!</v>
      </c>
      <c r="F618" s="29" t="e">
        <f t="shared" si="138"/>
        <v>#VALUE!</v>
      </c>
      <c r="G618" s="29" t="e">
        <f t="shared" si="138"/>
        <v>#VALUE!</v>
      </c>
      <c r="H618" s="29" t="e">
        <f t="shared" si="138"/>
        <v>#VALUE!</v>
      </c>
      <c r="I618" s="29" t="e">
        <f t="shared" si="138"/>
        <v>#VALUE!</v>
      </c>
      <c r="J618" s="29" t="e">
        <f t="shared" si="138"/>
        <v>#VALUE!</v>
      </c>
      <c r="K618" s="29" t="e">
        <f t="shared" si="138"/>
        <v>#VALUE!</v>
      </c>
      <c r="L618" s="29" t="e">
        <f t="shared" si="138"/>
        <v>#VALUE!</v>
      </c>
      <c r="M618" s="29" t="e">
        <f t="shared" si="138"/>
        <v>#VALUE!</v>
      </c>
      <c r="N618" s="29" t="e">
        <f t="shared" si="138"/>
        <v>#VALUE!</v>
      </c>
      <c r="O618" s="22" t="e">
        <f t="shared" ref="O618:O619" si="139">RATE(M$324-C$324,,-C618,M618)</f>
        <v>#VALUE!</v>
      </c>
      <c r="P618" s="48" t="s">
        <v>1001</v>
      </c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</row>
    <row r="619" spans="1:71" ht="16.5" customHeight="1" x14ac:dyDescent="0.25">
      <c r="A619" s="11"/>
      <c r="B619" s="29">
        <f t="shared" ref="B619:N619" si="140">B546/B617</f>
        <v>0</v>
      </c>
      <c r="C619" s="29">
        <f t="shared" si="140"/>
        <v>0</v>
      </c>
      <c r="D619" s="29">
        <f t="shared" si="140"/>
        <v>0</v>
      </c>
      <c r="E619" s="29">
        <f t="shared" si="140"/>
        <v>0</v>
      </c>
      <c r="F619" s="29">
        <f t="shared" si="140"/>
        <v>0</v>
      </c>
      <c r="G619" s="29">
        <f t="shared" si="140"/>
        <v>0</v>
      </c>
      <c r="H619" s="29">
        <f t="shared" si="140"/>
        <v>0</v>
      </c>
      <c r="I619" s="29">
        <f t="shared" si="140"/>
        <v>0</v>
      </c>
      <c r="J619" s="29">
        <f t="shared" si="140"/>
        <v>0</v>
      </c>
      <c r="K619" s="29">
        <f t="shared" si="140"/>
        <v>0</v>
      </c>
      <c r="L619" s="29">
        <f t="shared" si="140"/>
        <v>0</v>
      </c>
      <c r="M619" s="29">
        <f t="shared" si="140"/>
        <v>0</v>
      </c>
      <c r="N619" s="29" t="e">
        <f t="shared" si="140"/>
        <v>#VALUE!</v>
      </c>
      <c r="O619" s="22" t="e">
        <f t="shared" si="139"/>
        <v>#NUM!</v>
      </c>
      <c r="P619" s="45" t="s">
        <v>1002</v>
      </c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</row>
    <row r="620" spans="1:71" ht="16.5" customHeight="1" x14ac:dyDescent="0.25">
      <c r="A620" s="11"/>
      <c r="B620" s="49"/>
      <c r="C620" s="49" t="e">
        <f t="shared" ref="C620:N620" si="141">+C619/B619-1</f>
        <v>#DIV/0!</v>
      </c>
      <c r="D620" s="50" t="e">
        <f t="shared" si="141"/>
        <v>#DIV/0!</v>
      </c>
      <c r="E620" s="49" t="e">
        <f t="shared" si="141"/>
        <v>#DIV/0!</v>
      </c>
      <c r="F620" s="50" t="e">
        <f t="shared" si="141"/>
        <v>#DIV/0!</v>
      </c>
      <c r="G620" s="49" t="e">
        <f t="shared" si="141"/>
        <v>#DIV/0!</v>
      </c>
      <c r="H620" s="50" t="e">
        <f t="shared" si="141"/>
        <v>#DIV/0!</v>
      </c>
      <c r="I620" s="49" t="e">
        <f t="shared" si="141"/>
        <v>#DIV/0!</v>
      </c>
      <c r="J620" s="50" t="e">
        <f t="shared" si="141"/>
        <v>#DIV/0!</v>
      </c>
      <c r="K620" s="49" t="e">
        <f t="shared" si="141"/>
        <v>#DIV/0!</v>
      </c>
      <c r="L620" s="50" t="e">
        <f t="shared" si="141"/>
        <v>#DIV/0!</v>
      </c>
      <c r="M620" s="49" t="e">
        <f t="shared" si="141"/>
        <v>#DIV/0!</v>
      </c>
      <c r="N620" s="51" t="e">
        <f t="shared" si="141"/>
        <v>#VALUE!</v>
      </c>
      <c r="O620" s="22"/>
      <c r="P620" s="52" t="s">
        <v>1003</v>
      </c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</row>
    <row r="621" spans="1:71" ht="16.5" customHeight="1" x14ac:dyDescent="0.25">
      <c r="A621" s="11"/>
      <c r="B621" s="29">
        <v>0.16500000000000001</v>
      </c>
      <c r="C621" s="29">
        <v>0.28999999999999998</v>
      </c>
      <c r="D621" s="29">
        <v>0.125</v>
      </c>
      <c r="E621" s="29">
        <v>0.185</v>
      </c>
      <c r="F621" s="29">
        <v>0.47499999999999998</v>
      </c>
      <c r="G621" s="29">
        <v>0.55000000000000004</v>
      </c>
      <c r="H621" s="29">
        <v>0.65</v>
      </c>
      <c r="I621" s="29">
        <v>0.7</v>
      </c>
      <c r="J621" s="29">
        <v>0.83</v>
      </c>
      <c r="K621" s="29">
        <v>1.4</v>
      </c>
      <c r="L621" s="29">
        <v>1.1000000000000001</v>
      </c>
      <c r="M621" s="29">
        <v>0.8</v>
      </c>
      <c r="N621" s="29"/>
      <c r="O621" s="22">
        <f t="shared" ref="O621:O622" si="142">RATE(M$324-C$324,,-C621,M621)</f>
        <v>0.10680012345056747</v>
      </c>
      <c r="P621" s="48" t="s">
        <v>1004</v>
      </c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</row>
    <row r="622" spans="1:71" ht="16.5" customHeight="1" x14ac:dyDescent="0.25">
      <c r="A622" s="11"/>
      <c r="B622" s="49">
        <f t="shared" ref="B622:N622" si="143">+B621/B631</f>
        <v>1.7954298150163223E-2</v>
      </c>
      <c r="C622" s="49">
        <f t="shared" si="143"/>
        <v>3.1453362255965289E-2</v>
      </c>
      <c r="D622" s="50">
        <f t="shared" si="143"/>
        <v>1.0495382031905962E-2</v>
      </c>
      <c r="E622" s="49">
        <f t="shared" si="143"/>
        <v>1.1253041362530412E-2</v>
      </c>
      <c r="F622" s="50">
        <f t="shared" si="143"/>
        <v>1.6556291390728475E-2</v>
      </c>
      <c r="G622" s="49">
        <f t="shared" si="143"/>
        <v>1.2162759840778418E-2</v>
      </c>
      <c r="H622" s="50">
        <f t="shared" si="143"/>
        <v>1.4470169189670526E-2</v>
      </c>
      <c r="I622" s="49">
        <f t="shared" si="143"/>
        <v>1.5691548980049316E-2</v>
      </c>
      <c r="J622" s="50">
        <f t="shared" si="143"/>
        <v>1.5271389144434221E-2</v>
      </c>
      <c r="K622" s="49">
        <f t="shared" si="143"/>
        <v>2.030456852791878E-2</v>
      </c>
      <c r="L622" s="50">
        <f t="shared" si="143"/>
        <v>1.4048531289910602E-2</v>
      </c>
      <c r="M622" s="49">
        <f t="shared" si="143"/>
        <v>1.1288274305065613E-2</v>
      </c>
      <c r="N622" s="51">
        <f t="shared" si="143"/>
        <v>0</v>
      </c>
      <c r="O622" s="22">
        <f t="shared" si="142"/>
        <v>-9.7398506612554281E-2</v>
      </c>
      <c r="P622" s="52" t="s">
        <v>1005</v>
      </c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</row>
    <row r="623" spans="1:71" ht="16.5" customHeight="1" x14ac:dyDescent="0.25">
      <c r="A623" s="11"/>
      <c r="B623" s="53" t="e">
        <f t="shared" ref="B623:N623" si="144">+B621/B619</f>
        <v>#DIV/0!</v>
      </c>
      <c r="C623" s="53" t="e">
        <f t="shared" si="144"/>
        <v>#DIV/0!</v>
      </c>
      <c r="D623" s="54" t="e">
        <f t="shared" si="144"/>
        <v>#DIV/0!</v>
      </c>
      <c r="E623" s="53" t="e">
        <f t="shared" si="144"/>
        <v>#DIV/0!</v>
      </c>
      <c r="F623" s="54" t="e">
        <f t="shared" si="144"/>
        <v>#DIV/0!</v>
      </c>
      <c r="G623" s="53" t="e">
        <f t="shared" si="144"/>
        <v>#DIV/0!</v>
      </c>
      <c r="H623" s="54" t="e">
        <f t="shared" si="144"/>
        <v>#DIV/0!</v>
      </c>
      <c r="I623" s="53" t="e">
        <f t="shared" si="144"/>
        <v>#DIV/0!</v>
      </c>
      <c r="J623" s="54" t="e">
        <f t="shared" si="144"/>
        <v>#DIV/0!</v>
      </c>
      <c r="K623" s="53" t="e">
        <f t="shared" si="144"/>
        <v>#DIV/0!</v>
      </c>
      <c r="L623" s="54" t="e">
        <f t="shared" si="144"/>
        <v>#DIV/0!</v>
      </c>
      <c r="M623" s="53" t="e">
        <f t="shared" si="144"/>
        <v>#DIV/0!</v>
      </c>
      <c r="N623" s="55" t="e">
        <f t="shared" si="144"/>
        <v>#VALUE!</v>
      </c>
      <c r="O623" s="44"/>
      <c r="P623" s="56" t="s">
        <v>1006</v>
      </c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</row>
    <row r="624" spans="1:71" ht="16.5" customHeight="1" x14ac:dyDescent="0.25">
      <c r="A624" s="11"/>
      <c r="B624" s="32">
        <f t="shared" ref="B624:N624" si="145">+B631*B617</f>
        <v>41244720</v>
      </c>
      <c r="C624" s="32">
        <f t="shared" si="145"/>
        <v>41379360</v>
      </c>
      <c r="D624" s="32">
        <f t="shared" si="145"/>
        <v>53452080</v>
      </c>
      <c r="E624" s="32">
        <f t="shared" si="145"/>
        <v>73782720</v>
      </c>
      <c r="F624" s="32">
        <f t="shared" si="145"/>
        <v>128760720</v>
      </c>
      <c r="G624" s="32">
        <f t="shared" si="145"/>
        <v>202947360</v>
      </c>
      <c r="H624" s="32">
        <f t="shared" si="145"/>
        <v>201600960</v>
      </c>
      <c r="I624" s="32">
        <f t="shared" si="145"/>
        <v>200209680</v>
      </c>
      <c r="J624" s="32">
        <f t="shared" si="145"/>
        <v>243922800</v>
      </c>
      <c r="K624" s="32">
        <f t="shared" si="145"/>
        <v>309447600</v>
      </c>
      <c r="L624" s="32">
        <f t="shared" si="145"/>
        <v>351410400</v>
      </c>
      <c r="M624" s="32">
        <f t="shared" si="145"/>
        <v>318064560</v>
      </c>
      <c r="N624" s="32">
        <f t="shared" si="145"/>
        <v>191862000</v>
      </c>
      <c r="O624" s="22">
        <f>RATE(M$324-C$324,,-C624,M624)</f>
        <v>0.22623342811322913</v>
      </c>
      <c r="P624" s="45" t="s">
        <v>1007</v>
      </c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</row>
    <row r="625" spans="1:71" ht="16.5" customHeight="1" x14ac:dyDescent="0.25">
      <c r="A625" s="11"/>
      <c r="B625" s="57" t="e">
        <f t="shared" ref="B625:N625" si="146">+B631/B$618</f>
        <v>#VALUE!</v>
      </c>
      <c r="C625" s="57" t="e">
        <f t="shared" si="146"/>
        <v>#VALUE!</v>
      </c>
      <c r="D625" s="58" t="e">
        <f t="shared" si="146"/>
        <v>#VALUE!</v>
      </c>
      <c r="E625" s="57" t="e">
        <f t="shared" si="146"/>
        <v>#VALUE!</v>
      </c>
      <c r="F625" s="58" t="e">
        <f t="shared" si="146"/>
        <v>#VALUE!</v>
      </c>
      <c r="G625" s="57" t="e">
        <f t="shared" si="146"/>
        <v>#VALUE!</v>
      </c>
      <c r="H625" s="58" t="e">
        <f t="shared" si="146"/>
        <v>#VALUE!</v>
      </c>
      <c r="I625" s="57" t="e">
        <f t="shared" si="146"/>
        <v>#VALUE!</v>
      </c>
      <c r="J625" s="58" t="e">
        <f t="shared" si="146"/>
        <v>#VALUE!</v>
      </c>
      <c r="K625" s="57" t="e">
        <f t="shared" si="146"/>
        <v>#VALUE!</v>
      </c>
      <c r="L625" s="58" t="e">
        <f t="shared" si="146"/>
        <v>#VALUE!</v>
      </c>
      <c r="M625" s="57" t="e">
        <f t="shared" si="146"/>
        <v>#VALUE!</v>
      </c>
      <c r="N625" s="59" t="e">
        <f t="shared" si="146"/>
        <v>#VALUE!</v>
      </c>
      <c r="O625" s="60" t="e">
        <f t="shared" ref="O625:O628" si="147">(SUM(B625:N625)-MAX(B625:N625)-MIN(B625:N625))/(COUNTA(B625:N625)-2)</f>
        <v>#VALUE!</v>
      </c>
      <c r="P625" s="61" t="s">
        <v>736</v>
      </c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</row>
    <row r="626" spans="1:71" ht="16.5" customHeight="1" x14ac:dyDescent="0.25">
      <c r="A626" s="11"/>
      <c r="B626" s="57" t="e">
        <f t="shared" ref="B626:N626" si="148">+B631/B$619</f>
        <v>#DIV/0!</v>
      </c>
      <c r="C626" s="57" t="e">
        <f t="shared" si="148"/>
        <v>#DIV/0!</v>
      </c>
      <c r="D626" s="58" t="e">
        <f t="shared" si="148"/>
        <v>#DIV/0!</v>
      </c>
      <c r="E626" s="57" t="e">
        <f t="shared" si="148"/>
        <v>#DIV/0!</v>
      </c>
      <c r="F626" s="58" t="e">
        <f t="shared" si="148"/>
        <v>#DIV/0!</v>
      </c>
      <c r="G626" s="57" t="e">
        <f t="shared" si="148"/>
        <v>#DIV/0!</v>
      </c>
      <c r="H626" s="58" t="e">
        <f t="shared" si="148"/>
        <v>#DIV/0!</v>
      </c>
      <c r="I626" s="57" t="e">
        <f t="shared" si="148"/>
        <v>#DIV/0!</v>
      </c>
      <c r="J626" s="58" t="e">
        <f t="shared" si="148"/>
        <v>#DIV/0!</v>
      </c>
      <c r="K626" s="57" t="e">
        <f t="shared" si="148"/>
        <v>#DIV/0!</v>
      </c>
      <c r="L626" s="58" t="e">
        <f t="shared" si="148"/>
        <v>#DIV/0!</v>
      </c>
      <c r="M626" s="57" t="e">
        <f t="shared" si="148"/>
        <v>#DIV/0!</v>
      </c>
      <c r="N626" s="59" t="e">
        <f t="shared" si="148"/>
        <v>#VALUE!</v>
      </c>
      <c r="O626" s="60" t="e">
        <f t="shared" si="147"/>
        <v>#DIV/0!</v>
      </c>
      <c r="P626" s="61" t="s">
        <v>1008</v>
      </c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</row>
    <row r="627" spans="1:71" ht="16.5" customHeight="1" x14ac:dyDescent="0.25">
      <c r="A627" s="11"/>
      <c r="B627" s="57" t="e">
        <f t="shared" ref="B627:N627" si="149">+(B624+B408-B330-B336)/B517</f>
        <v>#VALUE!</v>
      </c>
      <c r="C627" s="57" t="e">
        <f t="shared" si="149"/>
        <v>#VALUE!</v>
      </c>
      <c r="D627" s="58" t="e">
        <f t="shared" si="149"/>
        <v>#VALUE!</v>
      </c>
      <c r="E627" s="57" t="e">
        <f t="shared" si="149"/>
        <v>#VALUE!</v>
      </c>
      <c r="F627" s="58" t="e">
        <f t="shared" si="149"/>
        <v>#VALUE!</v>
      </c>
      <c r="G627" s="57" t="e">
        <f t="shared" si="149"/>
        <v>#VALUE!</v>
      </c>
      <c r="H627" s="58" t="e">
        <f t="shared" si="149"/>
        <v>#VALUE!</v>
      </c>
      <c r="I627" s="57" t="e">
        <f t="shared" si="149"/>
        <v>#VALUE!</v>
      </c>
      <c r="J627" s="58" t="e">
        <f t="shared" si="149"/>
        <v>#VALUE!</v>
      </c>
      <c r="K627" s="57" t="e">
        <f t="shared" si="149"/>
        <v>#VALUE!</v>
      </c>
      <c r="L627" s="58" t="e">
        <f t="shared" si="149"/>
        <v>#VALUE!</v>
      </c>
      <c r="M627" s="57" t="e">
        <f t="shared" si="149"/>
        <v>#VALUE!</v>
      </c>
      <c r="N627" s="59" t="e">
        <f t="shared" si="149"/>
        <v>#VALUE!</v>
      </c>
      <c r="O627" s="60" t="e">
        <f t="shared" si="147"/>
        <v>#VALUE!</v>
      </c>
      <c r="P627" s="61" t="s">
        <v>1009</v>
      </c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</row>
    <row r="628" spans="1:71" ht="16.5" customHeight="1" x14ac:dyDescent="0.25">
      <c r="A628" s="11"/>
      <c r="B628" s="57" t="e">
        <f t="shared" ref="B628:N628" si="150">B624/B441</f>
        <v>#DIV/0!</v>
      </c>
      <c r="C628" s="57" t="e">
        <f t="shared" si="150"/>
        <v>#DIV/0!</v>
      </c>
      <c r="D628" s="58" t="e">
        <f t="shared" si="150"/>
        <v>#DIV/0!</v>
      </c>
      <c r="E628" s="57" t="e">
        <f t="shared" si="150"/>
        <v>#DIV/0!</v>
      </c>
      <c r="F628" s="58" t="e">
        <f t="shared" si="150"/>
        <v>#DIV/0!</v>
      </c>
      <c r="G628" s="57" t="e">
        <f t="shared" si="150"/>
        <v>#DIV/0!</v>
      </c>
      <c r="H628" s="58" t="e">
        <f t="shared" si="150"/>
        <v>#DIV/0!</v>
      </c>
      <c r="I628" s="57" t="e">
        <f t="shared" si="150"/>
        <v>#DIV/0!</v>
      </c>
      <c r="J628" s="58" t="e">
        <f t="shared" si="150"/>
        <v>#DIV/0!</v>
      </c>
      <c r="K628" s="57" t="e">
        <f t="shared" si="150"/>
        <v>#DIV/0!</v>
      </c>
      <c r="L628" s="58" t="e">
        <f t="shared" si="150"/>
        <v>#DIV/0!</v>
      </c>
      <c r="M628" s="57" t="e">
        <f t="shared" si="150"/>
        <v>#DIV/0!</v>
      </c>
      <c r="N628" s="59" t="e">
        <f t="shared" si="150"/>
        <v>#VALUE!</v>
      </c>
      <c r="O628" s="60" t="e">
        <f t="shared" si="147"/>
        <v>#DIV/0!</v>
      </c>
      <c r="P628" s="61" t="s">
        <v>1010</v>
      </c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</row>
    <row r="629" spans="1:71" ht="16.5" customHeight="1" x14ac:dyDescent="0.25">
      <c r="A629" s="157"/>
      <c r="B629" s="62">
        <v>15.13</v>
      </c>
      <c r="C629" s="62">
        <v>12.63</v>
      </c>
      <c r="D629" s="63">
        <v>16.25</v>
      </c>
      <c r="E629" s="62">
        <v>20.25</v>
      </c>
      <c r="F629" s="63">
        <v>41.5</v>
      </c>
      <c r="G629" s="62">
        <v>59.25</v>
      </c>
      <c r="H629" s="63">
        <v>50.25</v>
      </c>
      <c r="I629" s="62">
        <v>49.25</v>
      </c>
      <c r="J629" s="63">
        <v>61.75</v>
      </c>
      <c r="K629" s="62">
        <v>87</v>
      </c>
      <c r="L629" s="63">
        <v>87.25</v>
      </c>
      <c r="M629" s="62">
        <v>81.25</v>
      </c>
      <c r="N629" s="64">
        <v>64.75</v>
      </c>
      <c r="O629" s="22"/>
      <c r="P629" s="65" t="s">
        <v>1011</v>
      </c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</row>
    <row r="630" spans="1:71" ht="16.5" customHeight="1" x14ac:dyDescent="0.25">
      <c r="A630" s="158"/>
      <c r="B630" s="67">
        <v>3.65</v>
      </c>
      <c r="C630" s="67">
        <v>5.8</v>
      </c>
      <c r="D630" s="68">
        <v>8.8000000000000007</v>
      </c>
      <c r="E630" s="67">
        <v>12.63</v>
      </c>
      <c r="F630" s="68">
        <v>18.75</v>
      </c>
      <c r="G630" s="67">
        <v>35.5</v>
      </c>
      <c r="H630" s="68">
        <v>36.25</v>
      </c>
      <c r="I630" s="67">
        <v>39.75</v>
      </c>
      <c r="J630" s="68">
        <v>43</v>
      </c>
      <c r="K630" s="67">
        <v>53.75</v>
      </c>
      <c r="L630" s="68">
        <v>68.25</v>
      </c>
      <c r="M630" s="67">
        <v>58.5</v>
      </c>
      <c r="N630" s="69">
        <v>33.25</v>
      </c>
      <c r="O630" s="70"/>
      <c r="P630" s="71" t="s">
        <v>1012</v>
      </c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</row>
    <row r="631" spans="1:71" ht="16.5" customHeight="1" x14ac:dyDescent="0.25">
      <c r="A631" s="159"/>
      <c r="B631" s="72">
        <v>9.19</v>
      </c>
      <c r="C631" s="72">
        <v>9.2200000000000006</v>
      </c>
      <c r="D631" s="73">
        <v>11.91</v>
      </c>
      <c r="E631" s="72">
        <v>16.440000000000001</v>
      </c>
      <c r="F631" s="73">
        <v>28.69</v>
      </c>
      <c r="G631" s="72">
        <v>45.22</v>
      </c>
      <c r="H631" s="73">
        <v>44.92</v>
      </c>
      <c r="I631" s="72">
        <v>44.61</v>
      </c>
      <c r="J631" s="73">
        <v>54.35</v>
      </c>
      <c r="K631" s="72">
        <v>68.95</v>
      </c>
      <c r="L631" s="73">
        <v>78.3</v>
      </c>
      <c r="M631" s="72">
        <v>70.87</v>
      </c>
      <c r="N631" s="74">
        <f>VLOOKUP(Q631,Price!1:1048576,5,FALSE)</f>
        <v>42.75</v>
      </c>
      <c r="O631" s="22"/>
      <c r="P631" s="61" t="s">
        <v>1013</v>
      </c>
      <c r="Q631" s="160" t="s">
        <v>1205</v>
      </c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</row>
    <row r="632" spans="1:71" ht="16.5" customHeight="1" x14ac:dyDescent="0.25">
      <c r="A632" s="11"/>
      <c r="B632" s="206" t="s">
        <v>1206</v>
      </c>
      <c r="C632" s="200"/>
      <c r="D632" s="200"/>
      <c r="E632" s="200"/>
      <c r="F632" s="200"/>
      <c r="G632" s="200"/>
      <c r="H632" s="200"/>
      <c r="I632" s="200"/>
      <c r="J632" s="200"/>
      <c r="K632" s="200"/>
      <c r="L632" s="200"/>
      <c r="M632" s="200"/>
      <c r="N632" s="201"/>
      <c r="O632" s="31"/>
      <c r="P632" s="15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</row>
    <row r="633" spans="1:71" ht="16.5" customHeight="1" x14ac:dyDescent="0.25">
      <c r="A633" s="11"/>
      <c r="B633" s="57"/>
      <c r="C633" s="93" t="e">
        <f t="shared" ref="C633:N633" si="151">365/(C441/((C342+B342)/2))</f>
        <v>#VALUE!</v>
      </c>
      <c r="D633" s="93" t="e">
        <f t="shared" si="151"/>
        <v>#VALUE!</v>
      </c>
      <c r="E633" s="93" t="e">
        <f t="shared" si="151"/>
        <v>#VALUE!</v>
      </c>
      <c r="F633" s="93" t="e">
        <f t="shared" si="151"/>
        <v>#VALUE!</v>
      </c>
      <c r="G633" s="93" t="e">
        <f t="shared" si="151"/>
        <v>#VALUE!</v>
      </c>
      <c r="H633" s="93" t="e">
        <f t="shared" si="151"/>
        <v>#VALUE!</v>
      </c>
      <c r="I633" s="93" t="e">
        <f t="shared" si="151"/>
        <v>#VALUE!</v>
      </c>
      <c r="J633" s="93" t="e">
        <f t="shared" si="151"/>
        <v>#VALUE!</v>
      </c>
      <c r="K633" s="93" t="e">
        <f t="shared" si="151"/>
        <v>#VALUE!</v>
      </c>
      <c r="L633" s="93" t="e">
        <f t="shared" si="151"/>
        <v>#VALUE!</v>
      </c>
      <c r="M633" s="93" t="e">
        <f t="shared" si="151"/>
        <v>#VALUE!</v>
      </c>
      <c r="N633" s="161" t="e">
        <f t="shared" si="151"/>
        <v>#VALUE!</v>
      </c>
      <c r="O633" s="31"/>
      <c r="P633" s="15" t="s">
        <v>1207</v>
      </c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</row>
    <row r="634" spans="1:71" ht="16.5" customHeight="1" x14ac:dyDescent="0.25">
      <c r="A634" s="11"/>
      <c r="B634" s="57"/>
      <c r="C634" s="93" t="e">
        <f t="shared" ref="C634:N634" si="152">365/(C461/((C348+B348)/2))</f>
        <v>#VALUE!</v>
      </c>
      <c r="D634" s="93" t="e">
        <f t="shared" si="152"/>
        <v>#VALUE!</v>
      </c>
      <c r="E634" s="93" t="e">
        <f t="shared" si="152"/>
        <v>#VALUE!</v>
      </c>
      <c r="F634" s="93" t="e">
        <f t="shared" si="152"/>
        <v>#VALUE!</v>
      </c>
      <c r="G634" s="93" t="e">
        <f t="shared" si="152"/>
        <v>#VALUE!</v>
      </c>
      <c r="H634" s="93" t="e">
        <f t="shared" si="152"/>
        <v>#VALUE!</v>
      </c>
      <c r="I634" s="93" t="e">
        <f t="shared" si="152"/>
        <v>#VALUE!</v>
      </c>
      <c r="J634" s="93" t="e">
        <f t="shared" si="152"/>
        <v>#VALUE!</v>
      </c>
      <c r="K634" s="93" t="e">
        <f t="shared" si="152"/>
        <v>#VALUE!</v>
      </c>
      <c r="L634" s="93" t="e">
        <f t="shared" si="152"/>
        <v>#VALUE!</v>
      </c>
      <c r="M634" s="93" t="e">
        <f t="shared" si="152"/>
        <v>#VALUE!</v>
      </c>
      <c r="N634" s="161" t="e">
        <f t="shared" si="152"/>
        <v>#VALUE!</v>
      </c>
      <c r="O634" s="31"/>
      <c r="P634" s="15" t="s">
        <v>1208</v>
      </c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</row>
    <row r="635" spans="1:71" ht="16.5" customHeight="1" x14ac:dyDescent="0.25">
      <c r="A635" s="11"/>
      <c r="B635" s="57"/>
      <c r="C635" s="93" t="e">
        <f t="shared" ref="C635:N635" si="153">365/(C461/((C384+B384)/2))</f>
        <v>#VALUE!</v>
      </c>
      <c r="D635" s="93" t="e">
        <f t="shared" si="153"/>
        <v>#VALUE!</v>
      </c>
      <c r="E635" s="93" t="e">
        <f t="shared" si="153"/>
        <v>#VALUE!</v>
      </c>
      <c r="F635" s="93" t="e">
        <f t="shared" si="153"/>
        <v>#VALUE!</v>
      </c>
      <c r="G635" s="93" t="e">
        <f t="shared" si="153"/>
        <v>#VALUE!</v>
      </c>
      <c r="H635" s="93" t="e">
        <f t="shared" si="153"/>
        <v>#VALUE!</v>
      </c>
      <c r="I635" s="93" t="e">
        <f t="shared" si="153"/>
        <v>#VALUE!</v>
      </c>
      <c r="J635" s="93" t="e">
        <f t="shared" si="153"/>
        <v>#VALUE!</v>
      </c>
      <c r="K635" s="93" t="e">
        <f t="shared" si="153"/>
        <v>#VALUE!</v>
      </c>
      <c r="L635" s="93" t="e">
        <f t="shared" si="153"/>
        <v>#VALUE!</v>
      </c>
      <c r="M635" s="93" t="e">
        <f t="shared" si="153"/>
        <v>#VALUE!</v>
      </c>
      <c r="N635" s="161" t="e">
        <f t="shared" si="153"/>
        <v>#VALUE!</v>
      </c>
      <c r="O635" s="31"/>
      <c r="P635" s="15" t="s">
        <v>1209</v>
      </c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</row>
    <row r="636" spans="1:71" ht="16.5" customHeight="1" x14ac:dyDescent="0.25">
      <c r="A636" s="11"/>
      <c r="B636" s="72"/>
      <c r="C636" s="162" t="e">
        <f t="shared" ref="C636:N636" si="154">C634+C633-C635</f>
        <v>#VALUE!</v>
      </c>
      <c r="D636" s="162" t="e">
        <f t="shared" si="154"/>
        <v>#VALUE!</v>
      </c>
      <c r="E636" s="162" t="e">
        <f t="shared" si="154"/>
        <v>#VALUE!</v>
      </c>
      <c r="F636" s="162" t="e">
        <f t="shared" si="154"/>
        <v>#VALUE!</v>
      </c>
      <c r="G636" s="162" t="e">
        <f t="shared" si="154"/>
        <v>#VALUE!</v>
      </c>
      <c r="H636" s="162" t="e">
        <f t="shared" si="154"/>
        <v>#VALUE!</v>
      </c>
      <c r="I636" s="162" t="e">
        <f t="shared" si="154"/>
        <v>#VALUE!</v>
      </c>
      <c r="J636" s="162" t="e">
        <f t="shared" si="154"/>
        <v>#VALUE!</v>
      </c>
      <c r="K636" s="162" t="e">
        <f t="shared" si="154"/>
        <v>#VALUE!</v>
      </c>
      <c r="L636" s="162" t="e">
        <f t="shared" si="154"/>
        <v>#VALUE!</v>
      </c>
      <c r="M636" s="162" t="e">
        <f t="shared" si="154"/>
        <v>#VALUE!</v>
      </c>
      <c r="N636" s="163" t="e">
        <f t="shared" si="154"/>
        <v>#VALUE!</v>
      </c>
      <c r="O636" s="31"/>
      <c r="P636" s="15" t="s">
        <v>1210</v>
      </c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</row>
    <row r="637" spans="1:71" ht="16.5" customHeight="1" x14ac:dyDescent="0.25">
      <c r="A637" s="11"/>
      <c r="B637" s="189" t="s">
        <v>1014</v>
      </c>
      <c r="C637" s="183"/>
      <c r="D637" s="183"/>
      <c r="E637" s="183"/>
      <c r="F637" s="183"/>
      <c r="G637" s="183"/>
      <c r="H637" s="183"/>
      <c r="I637" s="183"/>
      <c r="J637" s="183"/>
      <c r="K637" s="183"/>
      <c r="L637" s="183"/>
      <c r="M637" s="183"/>
      <c r="N637" s="184"/>
      <c r="O637" s="44"/>
      <c r="P637" s="45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</row>
    <row r="638" spans="1:71" ht="16.5" customHeight="1" x14ac:dyDescent="0.25">
      <c r="A638" s="11"/>
      <c r="B638" s="75"/>
      <c r="C638" s="76" t="e">
        <f t="shared" ref="C638:N638" si="155">+C626/C620/100</f>
        <v>#DIV/0!</v>
      </c>
      <c r="D638" s="75" t="e">
        <f t="shared" si="155"/>
        <v>#DIV/0!</v>
      </c>
      <c r="E638" s="76" t="e">
        <f t="shared" si="155"/>
        <v>#DIV/0!</v>
      </c>
      <c r="F638" s="75" t="e">
        <f t="shared" si="155"/>
        <v>#DIV/0!</v>
      </c>
      <c r="G638" s="76" t="e">
        <f t="shared" si="155"/>
        <v>#DIV/0!</v>
      </c>
      <c r="H638" s="75" t="e">
        <f t="shared" si="155"/>
        <v>#DIV/0!</v>
      </c>
      <c r="I638" s="76" t="e">
        <f t="shared" si="155"/>
        <v>#DIV/0!</v>
      </c>
      <c r="J638" s="75" t="e">
        <f t="shared" si="155"/>
        <v>#DIV/0!</v>
      </c>
      <c r="K638" s="76" t="e">
        <f t="shared" si="155"/>
        <v>#DIV/0!</v>
      </c>
      <c r="L638" s="75" t="e">
        <f t="shared" si="155"/>
        <v>#DIV/0!</v>
      </c>
      <c r="M638" s="76" t="e">
        <f t="shared" si="155"/>
        <v>#DIV/0!</v>
      </c>
      <c r="N638" s="77" t="e">
        <f t="shared" si="155"/>
        <v>#VALUE!</v>
      </c>
      <c r="O638" s="44"/>
      <c r="P638" s="45" t="s">
        <v>1015</v>
      </c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</row>
    <row r="639" spans="1:71" ht="16.5" customHeight="1" x14ac:dyDescent="0.25">
      <c r="A639" s="11"/>
      <c r="B639" s="78"/>
      <c r="C639" s="11"/>
      <c r="D639" s="78"/>
      <c r="E639" s="11"/>
      <c r="F639" s="78"/>
      <c r="G639" s="11"/>
      <c r="H639" s="78"/>
      <c r="I639" s="16"/>
      <c r="J639" s="79"/>
      <c r="K639" s="16"/>
      <c r="L639" s="79"/>
      <c r="M639" s="16"/>
      <c r="N639" s="80">
        <v>63.5</v>
      </c>
      <c r="O639" s="47"/>
      <c r="P639" s="48" t="s">
        <v>1016</v>
      </c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</row>
    <row r="640" spans="1:71" ht="16.5" customHeight="1" x14ac:dyDescent="0.25">
      <c r="A640" s="11"/>
      <c r="B640" s="81" t="e">
        <f t="shared" ref="B640:N643" si="156">($O625-B625)/$O625</f>
        <v>#VALUE!</v>
      </c>
      <c r="C640" s="82" t="e">
        <f t="shared" si="156"/>
        <v>#VALUE!</v>
      </c>
      <c r="D640" s="81" t="e">
        <f t="shared" si="156"/>
        <v>#VALUE!</v>
      </c>
      <c r="E640" s="82" t="e">
        <f t="shared" si="156"/>
        <v>#VALUE!</v>
      </c>
      <c r="F640" s="81" t="e">
        <f t="shared" si="156"/>
        <v>#VALUE!</v>
      </c>
      <c r="G640" s="82" t="e">
        <f t="shared" si="156"/>
        <v>#VALUE!</v>
      </c>
      <c r="H640" s="81" t="e">
        <f t="shared" si="156"/>
        <v>#VALUE!</v>
      </c>
      <c r="I640" s="82" t="e">
        <f t="shared" si="156"/>
        <v>#VALUE!</v>
      </c>
      <c r="J640" s="81" t="e">
        <f t="shared" si="156"/>
        <v>#VALUE!</v>
      </c>
      <c r="K640" s="82" t="e">
        <f t="shared" si="156"/>
        <v>#VALUE!</v>
      </c>
      <c r="L640" s="81" t="e">
        <f t="shared" si="156"/>
        <v>#VALUE!</v>
      </c>
      <c r="M640" s="82" t="e">
        <f t="shared" si="156"/>
        <v>#VALUE!</v>
      </c>
      <c r="N640" s="83" t="e">
        <f t="shared" si="156"/>
        <v>#VALUE!</v>
      </c>
      <c r="O640" s="22"/>
      <c r="P640" s="84" t="s">
        <v>737</v>
      </c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</row>
    <row r="641" spans="1:71" ht="16.5" customHeight="1" x14ac:dyDescent="0.25">
      <c r="A641" s="11"/>
      <c r="B641" s="81" t="e">
        <f t="shared" si="156"/>
        <v>#DIV/0!</v>
      </c>
      <c r="C641" s="82" t="e">
        <f t="shared" si="156"/>
        <v>#DIV/0!</v>
      </c>
      <c r="D641" s="81" t="e">
        <f t="shared" si="156"/>
        <v>#DIV/0!</v>
      </c>
      <c r="E641" s="82" t="e">
        <f t="shared" si="156"/>
        <v>#DIV/0!</v>
      </c>
      <c r="F641" s="81" t="e">
        <f t="shared" si="156"/>
        <v>#DIV/0!</v>
      </c>
      <c r="G641" s="82" t="e">
        <f t="shared" si="156"/>
        <v>#DIV/0!</v>
      </c>
      <c r="H641" s="81" t="e">
        <f t="shared" si="156"/>
        <v>#DIV/0!</v>
      </c>
      <c r="I641" s="82" t="e">
        <f t="shared" si="156"/>
        <v>#DIV/0!</v>
      </c>
      <c r="J641" s="81" t="e">
        <f t="shared" si="156"/>
        <v>#DIV/0!</v>
      </c>
      <c r="K641" s="82" t="e">
        <f t="shared" si="156"/>
        <v>#DIV/0!</v>
      </c>
      <c r="L641" s="81" t="e">
        <f t="shared" si="156"/>
        <v>#DIV/0!</v>
      </c>
      <c r="M641" s="82" t="e">
        <f t="shared" si="156"/>
        <v>#DIV/0!</v>
      </c>
      <c r="N641" s="83" t="e">
        <f t="shared" si="156"/>
        <v>#DIV/0!</v>
      </c>
      <c r="O641" s="22"/>
      <c r="P641" s="84" t="s">
        <v>1017</v>
      </c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</row>
    <row r="642" spans="1:71" ht="16.5" customHeight="1" x14ac:dyDescent="0.25">
      <c r="A642" s="11"/>
      <c r="B642" s="81" t="e">
        <f t="shared" si="156"/>
        <v>#VALUE!</v>
      </c>
      <c r="C642" s="82" t="e">
        <f t="shared" si="156"/>
        <v>#VALUE!</v>
      </c>
      <c r="D642" s="81" t="e">
        <f t="shared" si="156"/>
        <v>#VALUE!</v>
      </c>
      <c r="E642" s="82" t="e">
        <f t="shared" si="156"/>
        <v>#VALUE!</v>
      </c>
      <c r="F642" s="81" t="e">
        <f t="shared" si="156"/>
        <v>#VALUE!</v>
      </c>
      <c r="G642" s="82" t="e">
        <f t="shared" si="156"/>
        <v>#VALUE!</v>
      </c>
      <c r="H642" s="81" t="e">
        <f t="shared" si="156"/>
        <v>#VALUE!</v>
      </c>
      <c r="I642" s="82" t="e">
        <f t="shared" si="156"/>
        <v>#VALUE!</v>
      </c>
      <c r="J642" s="81" t="e">
        <f t="shared" si="156"/>
        <v>#VALUE!</v>
      </c>
      <c r="K642" s="82" t="e">
        <f t="shared" si="156"/>
        <v>#VALUE!</v>
      </c>
      <c r="L642" s="81" t="e">
        <f t="shared" si="156"/>
        <v>#VALUE!</v>
      </c>
      <c r="M642" s="82" t="e">
        <f t="shared" si="156"/>
        <v>#VALUE!</v>
      </c>
      <c r="N642" s="83" t="e">
        <f t="shared" si="156"/>
        <v>#VALUE!</v>
      </c>
      <c r="O642" s="22"/>
      <c r="P642" s="84" t="s">
        <v>1018</v>
      </c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</row>
    <row r="643" spans="1:71" ht="16.5" customHeight="1" x14ac:dyDescent="0.25">
      <c r="A643" s="11"/>
      <c r="B643" s="81" t="e">
        <f t="shared" si="156"/>
        <v>#DIV/0!</v>
      </c>
      <c r="C643" s="82" t="e">
        <f t="shared" si="156"/>
        <v>#DIV/0!</v>
      </c>
      <c r="D643" s="81" t="e">
        <f t="shared" si="156"/>
        <v>#DIV/0!</v>
      </c>
      <c r="E643" s="82" t="e">
        <f t="shared" si="156"/>
        <v>#DIV/0!</v>
      </c>
      <c r="F643" s="81" t="e">
        <f t="shared" si="156"/>
        <v>#DIV/0!</v>
      </c>
      <c r="G643" s="82" t="e">
        <f t="shared" si="156"/>
        <v>#DIV/0!</v>
      </c>
      <c r="H643" s="81" t="e">
        <f t="shared" si="156"/>
        <v>#DIV/0!</v>
      </c>
      <c r="I643" s="82" t="e">
        <f t="shared" si="156"/>
        <v>#DIV/0!</v>
      </c>
      <c r="J643" s="81" t="e">
        <f t="shared" si="156"/>
        <v>#DIV/0!</v>
      </c>
      <c r="K643" s="82" t="e">
        <f t="shared" si="156"/>
        <v>#DIV/0!</v>
      </c>
      <c r="L643" s="81" t="e">
        <f t="shared" si="156"/>
        <v>#DIV/0!</v>
      </c>
      <c r="M643" s="82" t="e">
        <f t="shared" si="156"/>
        <v>#DIV/0!</v>
      </c>
      <c r="N643" s="83" t="e">
        <f t="shared" si="156"/>
        <v>#DIV/0!</v>
      </c>
      <c r="O643" s="22"/>
      <c r="P643" s="84" t="s">
        <v>1019</v>
      </c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</row>
    <row r="644" spans="1:71" ht="16.5" customHeight="1" x14ac:dyDescent="0.25">
      <c r="A644" s="11"/>
      <c r="B644" s="78"/>
      <c r="C644" s="11"/>
      <c r="D644" s="78"/>
      <c r="E644" s="11"/>
      <c r="F644" s="78"/>
      <c r="G644" s="11"/>
      <c r="H644" s="78"/>
      <c r="I644" s="54"/>
      <c r="J644" s="53"/>
      <c r="K644" s="54"/>
      <c r="L644" s="53"/>
      <c r="M644" s="54"/>
      <c r="N644" s="55">
        <f>N639/N631-1</f>
        <v>0.48538011695906436</v>
      </c>
      <c r="O644" s="44"/>
      <c r="P644" s="56" t="s">
        <v>1020</v>
      </c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</row>
    <row r="645" spans="1:71" ht="16.5" customHeight="1" x14ac:dyDescent="0.25">
      <c r="A645" s="11"/>
      <c r="B645" s="85" t="e">
        <f t="shared" ref="B645:N645" si="157">AVERAGE(B640:B644)</f>
        <v>#VALUE!</v>
      </c>
      <c r="C645" s="86" t="e">
        <f t="shared" si="157"/>
        <v>#VALUE!</v>
      </c>
      <c r="D645" s="85" t="e">
        <f t="shared" si="157"/>
        <v>#VALUE!</v>
      </c>
      <c r="E645" s="86" t="e">
        <f t="shared" si="157"/>
        <v>#VALUE!</v>
      </c>
      <c r="F645" s="85" t="e">
        <f t="shared" si="157"/>
        <v>#VALUE!</v>
      </c>
      <c r="G645" s="86" t="e">
        <f t="shared" si="157"/>
        <v>#VALUE!</v>
      </c>
      <c r="H645" s="85" t="e">
        <f t="shared" si="157"/>
        <v>#VALUE!</v>
      </c>
      <c r="I645" s="86" t="e">
        <f t="shared" si="157"/>
        <v>#VALUE!</v>
      </c>
      <c r="J645" s="87" t="e">
        <f t="shared" si="157"/>
        <v>#VALUE!</v>
      </c>
      <c r="K645" s="88" t="e">
        <f t="shared" si="157"/>
        <v>#VALUE!</v>
      </c>
      <c r="L645" s="87" t="e">
        <f t="shared" si="157"/>
        <v>#VALUE!</v>
      </c>
      <c r="M645" s="88" t="e">
        <f t="shared" si="157"/>
        <v>#VALUE!</v>
      </c>
      <c r="N645" s="89" t="e">
        <f t="shared" si="157"/>
        <v>#VALUE!</v>
      </c>
      <c r="O645" s="22"/>
      <c r="P645" s="84" t="s">
        <v>1021</v>
      </c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</row>
    <row r="646" spans="1:71" ht="16.5" customHeight="1" x14ac:dyDescent="0.25">
      <c r="A646" s="11"/>
      <c r="B646" s="190" t="s">
        <v>1022</v>
      </c>
      <c r="C646" s="18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4"/>
      <c r="O646" s="44"/>
      <c r="P646" s="45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</row>
    <row r="647" spans="1:71" ht="16.5" customHeight="1" x14ac:dyDescent="0.25">
      <c r="A647" s="15"/>
      <c r="B647" s="90"/>
      <c r="C647" s="91">
        <f t="shared" ref="C647:N647" si="158">+B$621+B647</f>
        <v>0.16500000000000001</v>
      </c>
      <c r="D647" s="91">
        <f t="shared" si="158"/>
        <v>0.45499999999999996</v>
      </c>
      <c r="E647" s="91">
        <f t="shared" si="158"/>
        <v>0.57999999999999996</v>
      </c>
      <c r="F647" s="91">
        <f t="shared" si="158"/>
        <v>0.7649999999999999</v>
      </c>
      <c r="G647" s="91">
        <f t="shared" si="158"/>
        <v>1.2399999999999998</v>
      </c>
      <c r="H647" s="91">
        <f t="shared" si="158"/>
        <v>1.7899999999999998</v>
      </c>
      <c r="I647" s="91">
        <f t="shared" si="158"/>
        <v>2.44</v>
      </c>
      <c r="J647" s="91">
        <f t="shared" si="158"/>
        <v>3.1399999999999997</v>
      </c>
      <c r="K647" s="91">
        <f t="shared" si="158"/>
        <v>3.9699999999999998</v>
      </c>
      <c r="L647" s="91">
        <f t="shared" si="158"/>
        <v>5.3699999999999992</v>
      </c>
      <c r="M647" s="91">
        <f t="shared" si="158"/>
        <v>6.4699999999999989</v>
      </c>
      <c r="N647" s="92">
        <f t="shared" si="158"/>
        <v>7.2699999999999987</v>
      </c>
      <c r="O647" s="22"/>
      <c r="P647" s="61" t="s">
        <v>1023</v>
      </c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</row>
    <row r="648" spans="1:71" ht="16.5" customHeight="1" x14ac:dyDescent="0.25">
      <c r="A648" s="15"/>
      <c r="B648" s="102">
        <f t="shared" ref="B648:N648" si="159">+B$631+B647</f>
        <v>9.19</v>
      </c>
      <c r="C648" s="58">
        <f t="shared" si="159"/>
        <v>9.3849999999999998</v>
      </c>
      <c r="D648" s="58">
        <f t="shared" si="159"/>
        <v>12.365</v>
      </c>
      <c r="E648" s="58">
        <f t="shared" si="159"/>
        <v>17.02</v>
      </c>
      <c r="F648" s="58">
        <f t="shared" si="159"/>
        <v>29.455000000000002</v>
      </c>
      <c r="G648" s="58">
        <f t="shared" si="159"/>
        <v>46.46</v>
      </c>
      <c r="H648" s="58">
        <f t="shared" si="159"/>
        <v>46.71</v>
      </c>
      <c r="I648" s="58">
        <f t="shared" si="159"/>
        <v>47.05</v>
      </c>
      <c r="J648" s="58">
        <f t="shared" si="159"/>
        <v>57.49</v>
      </c>
      <c r="K648" s="58">
        <f t="shared" si="159"/>
        <v>72.92</v>
      </c>
      <c r="L648" s="58">
        <f t="shared" si="159"/>
        <v>83.67</v>
      </c>
      <c r="M648" s="58">
        <f t="shared" si="159"/>
        <v>77.34</v>
      </c>
      <c r="N648" s="93">
        <f t="shared" si="159"/>
        <v>50.019999999999996</v>
      </c>
      <c r="O648" s="22"/>
      <c r="P648" s="61" t="s">
        <v>1024</v>
      </c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</row>
    <row r="649" spans="1:71" ht="16.5" customHeight="1" x14ac:dyDescent="0.25">
      <c r="A649" s="15"/>
      <c r="B649" s="94"/>
      <c r="C649" s="15"/>
      <c r="D649" s="15"/>
      <c r="E649" s="15"/>
      <c r="F649" s="15"/>
      <c r="G649" s="15"/>
      <c r="H649" s="15"/>
      <c r="I649" s="95"/>
      <c r="J649" s="95"/>
      <c r="K649" s="95"/>
      <c r="L649" s="95"/>
      <c r="M649" s="95"/>
      <c r="N649" s="103">
        <f>+N648/B648-1</f>
        <v>4.4428726877040257</v>
      </c>
      <c r="O649" s="22"/>
      <c r="P649" s="97" t="s">
        <v>1025</v>
      </c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</row>
    <row r="650" spans="1:71" ht="16.5" customHeight="1" x14ac:dyDescent="0.25">
      <c r="A650" s="33"/>
      <c r="B650" s="98"/>
      <c r="C650" s="99">
        <f t="shared" ref="C650:N650" si="160">RATE(C$324-$B$324,,-$B648,C648)</f>
        <v>2.1218715995647439E-2</v>
      </c>
      <c r="D650" s="99">
        <f t="shared" si="160"/>
        <v>0.15995009460831991</v>
      </c>
      <c r="E650" s="99">
        <f t="shared" si="160"/>
        <v>0.22804613175132651</v>
      </c>
      <c r="F650" s="99">
        <f t="shared" si="160"/>
        <v>0.33801468188159994</v>
      </c>
      <c r="G650" s="99">
        <f t="shared" si="160"/>
        <v>0.38277888360164558</v>
      </c>
      <c r="H650" s="99">
        <f t="shared" si="160"/>
        <v>0.31124061450090906</v>
      </c>
      <c r="I650" s="99">
        <f t="shared" si="160"/>
        <v>0.26275933592521622</v>
      </c>
      <c r="J650" s="99">
        <f t="shared" si="160"/>
        <v>0.25757703984879138</v>
      </c>
      <c r="K650" s="99">
        <f t="shared" si="160"/>
        <v>0.25877440991465073</v>
      </c>
      <c r="L650" s="99">
        <f t="shared" si="160"/>
        <v>0.24716933999753862</v>
      </c>
      <c r="M650" s="99">
        <f t="shared" si="160"/>
        <v>0.21366539386580596</v>
      </c>
      <c r="N650" s="100">
        <f t="shared" si="160"/>
        <v>0.15164602960491436</v>
      </c>
      <c r="O650" s="33"/>
      <c r="P650" s="101" t="s">
        <v>1026</v>
      </c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</row>
    <row r="651" spans="1:71" ht="16.5" customHeight="1" x14ac:dyDescent="0.25">
      <c r="A651" s="15"/>
      <c r="B651" s="90"/>
      <c r="C651" s="91"/>
      <c r="D651" s="91">
        <f t="shared" ref="D651:N651" si="161">+C$621+C651</f>
        <v>0.28999999999999998</v>
      </c>
      <c r="E651" s="91">
        <f t="shared" si="161"/>
        <v>0.41499999999999998</v>
      </c>
      <c r="F651" s="91">
        <f t="shared" si="161"/>
        <v>0.6</v>
      </c>
      <c r="G651" s="91">
        <f t="shared" si="161"/>
        <v>1.075</v>
      </c>
      <c r="H651" s="91">
        <f t="shared" si="161"/>
        <v>1.625</v>
      </c>
      <c r="I651" s="91">
        <f t="shared" si="161"/>
        <v>2.2749999999999999</v>
      </c>
      <c r="J651" s="91">
        <f t="shared" si="161"/>
        <v>2.9749999999999996</v>
      </c>
      <c r="K651" s="91">
        <f t="shared" si="161"/>
        <v>3.8049999999999997</v>
      </c>
      <c r="L651" s="91">
        <f t="shared" si="161"/>
        <v>5.2050000000000001</v>
      </c>
      <c r="M651" s="91">
        <f t="shared" si="161"/>
        <v>6.3049999999999997</v>
      </c>
      <c r="N651" s="92">
        <f t="shared" si="161"/>
        <v>7.1049999999999995</v>
      </c>
      <c r="O651" s="22"/>
      <c r="P651" s="61" t="s">
        <v>1023</v>
      </c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</row>
    <row r="652" spans="1:71" ht="16.5" customHeight="1" x14ac:dyDescent="0.25">
      <c r="A652" s="15"/>
      <c r="B652" s="102"/>
      <c r="C652" s="58">
        <f t="shared" ref="C652:N652" si="162">+C$631+C651</f>
        <v>9.2200000000000006</v>
      </c>
      <c r="D652" s="58">
        <f t="shared" si="162"/>
        <v>12.2</v>
      </c>
      <c r="E652" s="58">
        <f t="shared" si="162"/>
        <v>16.855</v>
      </c>
      <c r="F652" s="58">
        <f t="shared" si="162"/>
        <v>29.290000000000003</v>
      </c>
      <c r="G652" s="58">
        <f t="shared" si="162"/>
        <v>46.295000000000002</v>
      </c>
      <c r="H652" s="58">
        <f t="shared" si="162"/>
        <v>46.545000000000002</v>
      </c>
      <c r="I652" s="58">
        <f t="shared" si="162"/>
        <v>46.884999999999998</v>
      </c>
      <c r="J652" s="58">
        <f t="shared" si="162"/>
        <v>57.325000000000003</v>
      </c>
      <c r="K652" s="58">
        <f t="shared" si="162"/>
        <v>72.754999999999995</v>
      </c>
      <c r="L652" s="58">
        <f t="shared" si="162"/>
        <v>83.504999999999995</v>
      </c>
      <c r="M652" s="58">
        <f t="shared" si="162"/>
        <v>77.175000000000011</v>
      </c>
      <c r="N652" s="93">
        <f t="shared" si="162"/>
        <v>49.854999999999997</v>
      </c>
      <c r="O652" s="22"/>
      <c r="P652" s="61" t="s">
        <v>1024</v>
      </c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</row>
    <row r="653" spans="1:71" ht="16.5" customHeight="1" x14ac:dyDescent="0.25">
      <c r="A653" s="15"/>
      <c r="B653" s="94"/>
      <c r="C653" s="15"/>
      <c r="D653" s="15"/>
      <c r="E653" s="15"/>
      <c r="F653" s="15"/>
      <c r="G653" s="15"/>
      <c r="H653" s="15"/>
      <c r="I653" s="95"/>
      <c r="J653" s="95"/>
      <c r="K653" s="95"/>
      <c r="L653" s="95"/>
      <c r="M653" s="95"/>
      <c r="N653" s="103">
        <f>+N652/C652-1</f>
        <v>4.4072668112798254</v>
      </c>
      <c r="O653" s="22"/>
      <c r="P653" s="97" t="s">
        <v>1025</v>
      </c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</row>
    <row r="654" spans="1:71" ht="16.5" customHeight="1" x14ac:dyDescent="0.25">
      <c r="A654" s="33"/>
      <c r="B654" s="98"/>
      <c r="C654" s="99"/>
      <c r="D654" s="99">
        <f t="shared" ref="D654:N654" si="163">RATE(D$324-$C$324,,-$C652,D652)</f>
        <v>0.32321041214750534</v>
      </c>
      <c r="E654" s="99">
        <f t="shared" si="163"/>
        <v>0.35206919434235634</v>
      </c>
      <c r="F654" s="99">
        <f t="shared" si="163"/>
        <v>0.47004112181577107</v>
      </c>
      <c r="G654" s="99">
        <f t="shared" si="163"/>
        <v>0.49692758609112642</v>
      </c>
      <c r="H654" s="99">
        <f t="shared" si="163"/>
        <v>0.38238312201141544</v>
      </c>
      <c r="I654" s="99">
        <f t="shared" si="163"/>
        <v>0.3113456095561305</v>
      </c>
      <c r="J654" s="99">
        <f t="shared" si="163"/>
        <v>0.29829476535527016</v>
      </c>
      <c r="K654" s="99">
        <f t="shared" si="163"/>
        <v>0.29461755126709072</v>
      </c>
      <c r="L654" s="99">
        <f t="shared" si="163"/>
        <v>0.2774128611304702</v>
      </c>
      <c r="M654" s="99">
        <f t="shared" si="163"/>
        <v>0.23672907703370991</v>
      </c>
      <c r="N654" s="100">
        <f t="shared" si="163"/>
        <v>0.16582763420899191</v>
      </c>
      <c r="O654" s="33"/>
      <c r="P654" s="101" t="s">
        <v>1026</v>
      </c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</row>
    <row r="655" spans="1:71" ht="16.5" customHeight="1" x14ac:dyDescent="0.25">
      <c r="A655" s="15"/>
      <c r="B655" s="90"/>
      <c r="C655" s="91"/>
      <c r="D655" s="91"/>
      <c r="E655" s="91">
        <f t="shared" ref="E655:N655" si="164">+D$621+D655</f>
        <v>0.125</v>
      </c>
      <c r="F655" s="91">
        <f t="shared" si="164"/>
        <v>0.31</v>
      </c>
      <c r="G655" s="91">
        <f t="shared" si="164"/>
        <v>0.78499999999999992</v>
      </c>
      <c r="H655" s="91">
        <f t="shared" si="164"/>
        <v>1.335</v>
      </c>
      <c r="I655" s="91">
        <f t="shared" si="164"/>
        <v>1.9849999999999999</v>
      </c>
      <c r="J655" s="91">
        <f t="shared" si="164"/>
        <v>2.6849999999999996</v>
      </c>
      <c r="K655" s="91">
        <f t="shared" si="164"/>
        <v>3.5149999999999997</v>
      </c>
      <c r="L655" s="91">
        <f t="shared" si="164"/>
        <v>4.9149999999999991</v>
      </c>
      <c r="M655" s="91">
        <f t="shared" si="164"/>
        <v>6.0149999999999988</v>
      </c>
      <c r="N655" s="92">
        <f t="shared" si="164"/>
        <v>6.8149999999999986</v>
      </c>
      <c r="O655" s="22"/>
      <c r="P655" s="61" t="s">
        <v>1023</v>
      </c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</row>
    <row r="656" spans="1:71" ht="16.5" customHeight="1" x14ac:dyDescent="0.25">
      <c r="A656" s="15"/>
      <c r="B656" s="102"/>
      <c r="C656" s="58"/>
      <c r="D656" s="58">
        <f t="shared" ref="D656:N656" si="165">+D$631+D655</f>
        <v>11.91</v>
      </c>
      <c r="E656" s="58">
        <f t="shared" si="165"/>
        <v>16.565000000000001</v>
      </c>
      <c r="F656" s="58">
        <f t="shared" si="165"/>
        <v>29</v>
      </c>
      <c r="G656" s="58">
        <f t="shared" si="165"/>
        <v>46.004999999999995</v>
      </c>
      <c r="H656" s="58">
        <f t="shared" si="165"/>
        <v>46.255000000000003</v>
      </c>
      <c r="I656" s="58">
        <f t="shared" si="165"/>
        <v>46.594999999999999</v>
      </c>
      <c r="J656" s="58">
        <f t="shared" si="165"/>
        <v>57.035000000000004</v>
      </c>
      <c r="K656" s="58">
        <f t="shared" si="165"/>
        <v>72.465000000000003</v>
      </c>
      <c r="L656" s="58">
        <f t="shared" si="165"/>
        <v>83.215000000000003</v>
      </c>
      <c r="M656" s="58">
        <f t="shared" si="165"/>
        <v>76.885000000000005</v>
      </c>
      <c r="N656" s="93">
        <f t="shared" si="165"/>
        <v>49.564999999999998</v>
      </c>
      <c r="O656" s="22"/>
      <c r="P656" s="61" t="s">
        <v>1024</v>
      </c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</row>
    <row r="657" spans="1:71" ht="16.5" customHeight="1" x14ac:dyDescent="0.25">
      <c r="A657" s="15"/>
      <c r="B657" s="94"/>
      <c r="C657" s="15"/>
      <c r="D657" s="15"/>
      <c r="E657" s="15"/>
      <c r="F657" s="15"/>
      <c r="G657" s="15"/>
      <c r="H657" s="15"/>
      <c r="I657" s="95"/>
      <c r="J657" s="95"/>
      <c r="K657" s="95"/>
      <c r="L657" s="95"/>
      <c r="M657" s="95"/>
      <c r="N657" s="103">
        <f>+N656/D656-1</f>
        <v>3.1616288832913515</v>
      </c>
      <c r="O657" s="22"/>
      <c r="P657" s="97" t="s">
        <v>1025</v>
      </c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</row>
    <row r="658" spans="1:71" ht="16.5" customHeight="1" x14ac:dyDescent="0.25">
      <c r="A658" s="33"/>
      <c r="B658" s="98"/>
      <c r="C658" s="99"/>
      <c r="D658" s="99"/>
      <c r="E658" s="99">
        <f t="shared" ref="E658:N658" si="166">RATE(E$324-$D$324,,-$D656,E656)</f>
        <v>0.39084802686817793</v>
      </c>
      <c r="F658" s="99">
        <f t="shared" si="166"/>
        <v>0.56042578529136777</v>
      </c>
      <c r="G658" s="99">
        <f t="shared" si="166"/>
        <v>0.56902943556046115</v>
      </c>
      <c r="H658" s="99">
        <f t="shared" si="166"/>
        <v>0.40382098752818185</v>
      </c>
      <c r="I658" s="99">
        <f t="shared" si="166"/>
        <v>0.31366766719410771</v>
      </c>
      <c r="J658" s="99">
        <f t="shared" si="166"/>
        <v>0.29828970729413595</v>
      </c>
      <c r="K658" s="99">
        <f t="shared" si="166"/>
        <v>0.29428802667902121</v>
      </c>
      <c r="L658" s="99">
        <f t="shared" si="166"/>
        <v>0.27507647165946031</v>
      </c>
      <c r="M658" s="99">
        <f t="shared" si="166"/>
        <v>0.23024669319153307</v>
      </c>
      <c r="N658" s="100">
        <f t="shared" si="166"/>
        <v>0.15325762549407709</v>
      </c>
      <c r="O658" s="33"/>
      <c r="P658" s="101" t="s">
        <v>1026</v>
      </c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</row>
    <row r="659" spans="1:71" ht="16.5" customHeight="1" x14ac:dyDescent="0.25">
      <c r="A659" s="15"/>
      <c r="B659" s="90"/>
      <c r="C659" s="91"/>
      <c r="D659" s="91"/>
      <c r="E659" s="91"/>
      <c r="F659" s="91">
        <f t="shared" ref="F659:N659" si="167">+E$621+E659</f>
        <v>0.185</v>
      </c>
      <c r="G659" s="91">
        <f t="shared" si="167"/>
        <v>0.65999999999999992</v>
      </c>
      <c r="H659" s="91">
        <f t="shared" si="167"/>
        <v>1.21</v>
      </c>
      <c r="I659" s="91">
        <f t="shared" si="167"/>
        <v>1.8599999999999999</v>
      </c>
      <c r="J659" s="91">
        <f t="shared" si="167"/>
        <v>2.5599999999999996</v>
      </c>
      <c r="K659" s="91">
        <f t="shared" si="167"/>
        <v>3.3899999999999997</v>
      </c>
      <c r="L659" s="91">
        <f t="shared" si="167"/>
        <v>4.7899999999999991</v>
      </c>
      <c r="M659" s="91">
        <f t="shared" si="167"/>
        <v>5.8899999999999988</v>
      </c>
      <c r="N659" s="92">
        <f t="shared" si="167"/>
        <v>6.6899999999999986</v>
      </c>
      <c r="O659" s="22"/>
      <c r="P659" s="61" t="s">
        <v>1023</v>
      </c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</row>
    <row r="660" spans="1:71" ht="16.5" customHeight="1" x14ac:dyDescent="0.25">
      <c r="A660" s="15"/>
      <c r="B660" s="102"/>
      <c r="C660" s="58"/>
      <c r="D660" s="58"/>
      <c r="E660" s="58">
        <f t="shared" ref="E660:N660" si="168">+E$631+E659</f>
        <v>16.440000000000001</v>
      </c>
      <c r="F660" s="58">
        <f t="shared" si="168"/>
        <v>28.875</v>
      </c>
      <c r="G660" s="58">
        <f t="shared" si="168"/>
        <v>45.879999999999995</v>
      </c>
      <c r="H660" s="58">
        <f t="shared" si="168"/>
        <v>46.13</v>
      </c>
      <c r="I660" s="58">
        <f t="shared" si="168"/>
        <v>46.47</v>
      </c>
      <c r="J660" s="58">
        <f t="shared" si="168"/>
        <v>56.910000000000004</v>
      </c>
      <c r="K660" s="58">
        <f t="shared" si="168"/>
        <v>72.34</v>
      </c>
      <c r="L660" s="58">
        <f t="shared" si="168"/>
        <v>83.09</v>
      </c>
      <c r="M660" s="58">
        <f t="shared" si="168"/>
        <v>76.760000000000005</v>
      </c>
      <c r="N660" s="93">
        <f t="shared" si="168"/>
        <v>49.44</v>
      </c>
      <c r="O660" s="22"/>
      <c r="P660" s="61" t="s">
        <v>1024</v>
      </c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</row>
    <row r="661" spans="1:71" ht="16.5" customHeight="1" x14ac:dyDescent="0.25">
      <c r="A661" s="15"/>
      <c r="B661" s="94"/>
      <c r="C661" s="15"/>
      <c r="D661" s="15"/>
      <c r="E661" s="15"/>
      <c r="F661" s="15"/>
      <c r="G661" s="15"/>
      <c r="H661" s="15"/>
      <c r="I661" s="95"/>
      <c r="J661" s="95"/>
      <c r="K661" s="95"/>
      <c r="L661" s="95"/>
      <c r="M661" s="95"/>
      <c r="N661" s="103">
        <f>+N660/E660-1</f>
        <v>2.0072992700729921</v>
      </c>
      <c r="O661" s="22"/>
      <c r="P661" s="97" t="s">
        <v>1025</v>
      </c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</row>
    <row r="662" spans="1:71" ht="16.5" customHeight="1" x14ac:dyDescent="0.25">
      <c r="A662" s="33"/>
      <c r="B662" s="98"/>
      <c r="C662" s="99"/>
      <c r="D662" s="99"/>
      <c r="E662" s="99"/>
      <c r="F662" s="99">
        <f t="shared" ref="F662:N662" si="169">RATE(F$324-$E$324,,-$E660,F660)</f>
        <v>0.75638686131386845</v>
      </c>
      <c r="G662" s="99">
        <f t="shared" si="169"/>
        <v>0.67055507479026211</v>
      </c>
      <c r="H662" s="99">
        <f t="shared" si="169"/>
        <v>0.41045926232081814</v>
      </c>
      <c r="I662" s="99">
        <f t="shared" si="169"/>
        <v>0.29663492388325891</v>
      </c>
      <c r="J662" s="99">
        <f t="shared" si="169"/>
        <v>0.28190946591969923</v>
      </c>
      <c r="K662" s="99">
        <f t="shared" si="169"/>
        <v>0.28010653655217449</v>
      </c>
      <c r="L662" s="99">
        <f t="shared" si="169"/>
        <v>0.26043656144730543</v>
      </c>
      <c r="M662" s="99">
        <f t="shared" si="169"/>
        <v>0.21242293759732878</v>
      </c>
      <c r="N662" s="100">
        <f t="shared" si="169"/>
        <v>0.13013607638952182</v>
      </c>
      <c r="O662" s="33"/>
      <c r="P662" s="101" t="s">
        <v>1026</v>
      </c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</row>
    <row r="663" spans="1:71" ht="16.5" customHeight="1" x14ac:dyDescent="0.25">
      <c r="A663" s="15"/>
      <c r="B663" s="90"/>
      <c r="C663" s="91"/>
      <c r="D663" s="91"/>
      <c r="E663" s="91"/>
      <c r="F663" s="91"/>
      <c r="G663" s="91">
        <f t="shared" ref="G663:N663" si="170">+F$621+F663</f>
        <v>0.47499999999999998</v>
      </c>
      <c r="H663" s="91">
        <f t="shared" si="170"/>
        <v>1.0249999999999999</v>
      </c>
      <c r="I663" s="91">
        <f t="shared" si="170"/>
        <v>1.6749999999999998</v>
      </c>
      <c r="J663" s="91">
        <f t="shared" si="170"/>
        <v>2.375</v>
      </c>
      <c r="K663" s="91">
        <f t="shared" si="170"/>
        <v>3.2050000000000001</v>
      </c>
      <c r="L663" s="91">
        <f t="shared" si="170"/>
        <v>4.6050000000000004</v>
      </c>
      <c r="M663" s="91">
        <f t="shared" si="170"/>
        <v>5.7050000000000001</v>
      </c>
      <c r="N663" s="92">
        <f t="shared" si="170"/>
        <v>6.5049999999999999</v>
      </c>
      <c r="O663" s="22"/>
      <c r="P663" s="61" t="s">
        <v>1023</v>
      </c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</row>
    <row r="664" spans="1:71" ht="16.5" customHeight="1" x14ac:dyDescent="0.25">
      <c r="A664" s="15"/>
      <c r="B664" s="102"/>
      <c r="C664" s="58"/>
      <c r="D664" s="58"/>
      <c r="E664" s="58"/>
      <c r="F664" s="58">
        <f t="shared" ref="F664:N664" si="171">+F$631+F663</f>
        <v>28.69</v>
      </c>
      <c r="G664" s="58">
        <f t="shared" si="171"/>
        <v>45.695</v>
      </c>
      <c r="H664" s="58">
        <f t="shared" si="171"/>
        <v>45.945</v>
      </c>
      <c r="I664" s="58">
        <f t="shared" si="171"/>
        <v>46.284999999999997</v>
      </c>
      <c r="J664" s="58">
        <f t="shared" si="171"/>
        <v>56.725000000000001</v>
      </c>
      <c r="K664" s="58">
        <f t="shared" si="171"/>
        <v>72.155000000000001</v>
      </c>
      <c r="L664" s="58">
        <f t="shared" si="171"/>
        <v>82.905000000000001</v>
      </c>
      <c r="M664" s="58">
        <f t="shared" si="171"/>
        <v>76.575000000000003</v>
      </c>
      <c r="N664" s="93">
        <f t="shared" si="171"/>
        <v>49.255000000000003</v>
      </c>
      <c r="O664" s="22"/>
      <c r="P664" s="61" t="s">
        <v>1024</v>
      </c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</row>
    <row r="665" spans="1:71" ht="16.5" customHeight="1" x14ac:dyDescent="0.25">
      <c r="A665" s="15"/>
      <c r="B665" s="94"/>
      <c r="C665" s="15"/>
      <c r="D665" s="15"/>
      <c r="E665" s="15"/>
      <c r="F665" s="15"/>
      <c r="G665" s="15"/>
      <c r="H665" s="15"/>
      <c r="I665" s="95"/>
      <c r="J665" s="95"/>
      <c r="K665" s="95"/>
      <c r="L665" s="95"/>
      <c r="M665" s="95"/>
      <c r="N665" s="103">
        <f>+N664/F664-1</f>
        <v>0.71680027884280229</v>
      </c>
      <c r="O665" s="22"/>
      <c r="P665" s="97" t="s">
        <v>1025</v>
      </c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</row>
    <row r="666" spans="1:71" ht="16.5" customHeight="1" x14ac:dyDescent="0.25">
      <c r="A666" s="33"/>
      <c r="B666" s="98"/>
      <c r="C666" s="99"/>
      <c r="D666" s="99"/>
      <c r="E666" s="99"/>
      <c r="F666" s="99"/>
      <c r="G666" s="99">
        <f t="shared" ref="G666:N666" si="172">RATE(G$324-$F$324,,-$F664,G664)</f>
        <v>0.59271523178807917</v>
      </c>
      <c r="H666" s="99">
        <f t="shared" si="172"/>
        <v>0.26547582725318786</v>
      </c>
      <c r="I666" s="99">
        <f t="shared" si="172"/>
        <v>0.17283406958235911</v>
      </c>
      <c r="J666" s="99">
        <f t="shared" si="172"/>
        <v>0.18579875239268456</v>
      </c>
      <c r="K666" s="99">
        <f t="shared" si="172"/>
        <v>0.20256116982212896</v>
      </c>
      <c r="L666" s="99">
        <f t="shared" si="172"/>
        <v>0.19346135970631442</v>
      </c>
      <c r="M666" s="99">
        <f t="shared" si="172"/>
        <v>0.15055680475142766</v>
      </c>
      <c r="N666" s="100">
        <f t="shared" si="172"/>
        <v>6.989207822427404E-2</v>
      </c>
      <c r="O666" s="33"/>
      <c r="P666" s="101" t="s">
        <v>1026</v>
      </c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</row>
    <row r="667" spans="1:71" ht="16.5" customHeight="1" x14ac:dyDescent="0.25">
      <c r="A667" s="15"/>
      <c r="B667" s="90"/>
      <c r="C667" s="91"/>
      <c r="D667" s="91"/>
      <c r="E667" s="91"/>
      <c r="F667" s="91"/>
      <c r="G667" s="91"/>
      <c r="H667" s="91">
        <f t="shared" ref="H667:N667" si="173">+G$621+G667</f>
        <v>0.55000000000000004</v>
      </c>
      <c r="I667" s="91">
        <f t="shared" si="173"/>
        <v>1.2000000000000002</v>
      </c>
      <c r="J667" s="91">
        <f t="shared" si="173"/>
        <v>1.9000000000000001</v>
      </c>
      <c r="K667" s="91">
        <f t="shared" si="173"/>
        <v>2.73</v>
      </c>
      <c r="L667" s="91">
        <f t="shared" si="173"/>
        <v>4.13</v>
      </c>
      <c r="M667" s="91">
        <f t="shared" si="173"/>
        <v>5.23</v>
      </c>
      <c r="N667" s="92">
        <f t="shared" si="173"/>
        <v>6.03</v>
      </c>
      <c r="O667" s="22"/>
      <c r="P667" s="61" t="s">
        <v>1023</v>
      </c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</row>
    <row r="668" spans="1:71" ht="16.5" customHeight="1" x14ac:dyDescent="0.25">
      <c r="A668" s="15"/>
      <c r="B668" s="102"/>
      <c r="C668" s="58"/>
      <c r="D668" s="58"/>
      <c r="E668" s="58"/>
      <c r="F668" s="58"/>
      <c r="G668" s="58">
        <f t="shared" ref="G668:N668" si="174">+G$631+G667</f>
        <v>45.22</v>
      </c>
      <c r="H668" s="58">
        <f t="shared" si="174"/>
        <v>45.47</v>
      </c>
      <c r="I668" s="58">
        <f t="shared" si="174"/>
        <v>45.81</v>
      </c>
      <c r="J668" s="58">
        <f t="shared" si="174"/>
        <v>56.25</v>
      </c>
      <c r="K668" s="58">
        <f t="shared" si="174"/>
        <v>71.680000000000007</v>
      </c>
      <c r="L668" s="58">
        <f t="shared" si="174"/>
        <v>82.429999999999993</v>
      </c>
      <c r="M668" s="58">
        <f t="shared" si="174"/>
        <v>76.100000000000009</v>
      </c>
      <c r="N668" s="93">
        <f t="shared" si="174"/>
        <v>48.78</v>
      </c>
      <c r="O668" s="22"/>
      <c r="P668" s="61" t="s">
        <v>1024</v>
      </c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</row>
    <row r="669" spans="1:71" ht="16.5" customHeight="1" x14ac:dyDescent="0.25">
      <c r="A669" s="15"/>
      <c r="B669" s="94"/>
      <c r="C669" s="15"/>
      <c r="D669" s="15"/>
      <c r="E669" s="15"/>
      <c r="F669" s="15"/>
      <c r="G669" s="15"/>
      <c r="H669" s="15"/>
      <c r="I669" s="95"/>
      <c r="J669" s="95"/>
      <c r="K669" s="95"/>
      <c r="L669" s="95"/>
      <c r="M669" s="95"/>
      <c r="N669" s="103">
        <f>+N668/G668-1</f>
        <v>7.8726227333038468E-2</v>
      </c>
      <c r="O669" s="22"/>
      <c r="P669" s="97" t="s">
        <v>1025</v>
      </c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</row>
    <row r="670" spans="1:71" ht="16.5" customHeight="1" x14ac:dyDescent="0.25">
      <c r="A670" s="33"/>
      <c r="B670" s="98"/>
      <c r="C670" s="99"/>
      <c r="D670" s="99"/>
      <c r="E670" s="99"/>
      <c r="F670" s="99"/>
      <c r="G670" s="99"/>
      <c r="H670" s="99">
        <f t="shared" ref="H670:N670" si="175">RATE(H$324-$G$324,,-$G668,H668)</f>
        <v>5.5285272003537762E-3</v>
      </c>
      <c r="I670" s="99">
        <f t="shared" si="175"/>
        <v>6.502520708634516E-3</v>
      </c>
      <c r="J670" s="99">
        <f t="shared" si="175"/>
        <v>7.5467579561952033E-2</v>
      </c>
      <c r="K670" s="99">
        <f t="shared" si="175"/>
        <v>0.12206201280712922</v>
      </c>
      <c r="L670" s="99">
        <f t="shared" si="175"/>
        <v>0.12758930593430531</v>
      </c>
      <c r="M670" s="99">
        <f t="shared" si="175"/>
        <v>9.0625588858779943E-2</v>
      </c>
      <c r="N670" s="100">
        <f t="shared" si="175"/>
        <v>1.0884658076024371E-2</v>
      </c>
      <c r="O670" s="33"/>
      <c r="P670" s="101" t="s">
        <v>1026</v>
      </c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</row>
    <row r="671" spans="1:71" ht="16.5" customHeight="1" x14ac:dyDescent="0.25">
      <c r="A671" s="15"/>
      <c r="B671" s="90"/>
      <c r="C671" s="91"/>
      <c r="D671" s="91"/>
      <c r="E671" s="91"/>
      <c r="F671" s="91"/>
      <c r="G671" s="91"/>
      <c r="H671" s="91"/>
      <c r="I671" s="91">
        <f t="shared" ref="I671:N671" si="176">+H$621+H671</f>
        <v>0.65</v>
      </c>
      <c r="J671" s="91">
        <f t="shared" si="176"/>
        <v>1.35</v>
      </c>
      <c r="K671" s="91">
        <f t="shared" si="176"/>
        <v>2.1800000000000002</v>
      </c>
      <c r="L671" s="91">
        <f t="shared" si="176"/>
        <v>3.58</v>
      </c>
      <c r="M671" s="91">
        <f t="shared" si="176"/>
        <v>4.68</v>
      </c>
      <c r="N671" s="92">
        <f t="shared" si="176"/>
        <v>5.4799999999999995</v>
      </c>
      <c r="O671" s="22"/>
      <c r="P671" s="61" t="s">
        <v>1023</v>
      </c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</row>
    <row r="672" spans="1:71" ht="16.5" customHeight="1" x14ac:dyDescent="0.25">
      <c r="A672" s="15"/>
      <c r="B672" s="102"/>
      <c r="C672" s="58"/>
      <c r="D672" s="58"/>
      <c r="E672" s="58"/>
      <c r="F672" s="58"/>
      <c r="G672" s="58"/>
      <c r="H672" s="58">
        <f t="shared" ref="H672:N672" si="177">+H$631+H671</f>
        <v>44.92</v>
      </c>
      <c r="I672" s="58">
        <f t="shared" si="177"/>
        <v>45.26</v>
      </c>
      <c r="J672" s="58">
        <f t="shared" si="177"/>
        <v>55.7</v>
      </c>
      <c r="K672" s="58">
        <f t="shared" si="177"/>
        <v>71.13000000000001</v>
      </c>
      <c r="L672" s="58">
        <f t="shared" si="177"/>
        <v>81.88</v>
      </c>
      <c r="M672" s="58">
        <f t="shared" si="177"/>
        <v>75.550000000000011</v>
      </c>
      <c r="N672" s="93">
        <f t="shared" si="177"/>
        <v>48.23</v>
      </c>
      <c r="O672" s="22"/>
      <c r="P672" s="61" t="s">
        <v>1024</v>
      </c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</row>
    <row r="673" spans="1:71" ht="16.5" customHeight="1" x14ac:dyDescent="0.25">
      <c r="A673" s="15"/>
      <c r="B673" s="94"/>
      <c r="C673" s="15"/>
      <c r="D673" s="15"/>
      <c r="E673" s="15"/>
      <c r="F673" s="15"/>
      <c r="G673" s="15"/>
      <c r="H673" s="15"/>
      <c r="I673" s="95"/>
      <c r="J673" s="95"/>
      <c r="K673" s="95"/>
      <c r="L673" s="95"/>
      <c r="M673" s="95"/>
      <c r="N673" s="103">
        <f>+N672/H672-1</f>
        <v>7.368655387355294E-2</v>
      </c>
      <c r="O673" s="22"/>
      <c r="P673" s="97" t="s">
        <v>1025</v>
      </c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</row>
    <row r="674" spans="1:71" ht="16.5" customHeight="1" x14ac:dyDescent="0.25">
      <c r="A674" s="33"/>
      <c r="B674" s="98"/>
      <c r="C674" s="99"/>
      <c r="D674" s="99"/>
      <c r="E674" s="99"/>
      <c r="F674" s="99"/>
      <c r="G674" s="99"/>
      <c r="H674" s="99"/>
      <c r="I674" s="99">
        <f t="shared" ref="I674:N674" si="178">RATE(I$324-$H$324,,-$H672,I672)</f>
        <v>7.5690115761352754E-3</v>
      </c>
      <c r="J674" s="99">
        <f t="shared" si="178"/>
        <v>0.11354487586311372</v>
      </c>
      <c r="K674" s="99">
        <f t="shared" si="178"/>
        <v>0.16556819166794845</v>
      </c>
      <c r="L674" s="99">
        <f t="shared" si="178"/>
        <v>0.16194219112577199</v>
      </c>
      <c r="M674" s="99">
        <f t="shared" si="178"/>
        <v>0.10958082822078534</v>
      </c>
      <c r="N674" s="100">
        <f t="shared" si="178"/>
        <v>1.1920169676693178E-2</v>
      </c>
      <c r="O674" s="33"/>
      <c r="P674" s="101" t="s">
        <v>1026</v>
      </c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</row>
    <row r="675" spans="1:71" ht="16.5" customHeight="1" x14ac:dyDescent="0.25">
      <c r="A675" s="15"/>
      <c r="B675" s="90"/>
      <c r="C675" s="91"/>
      <c r="D675" s="91"/>
      <c r="E675" s="91"/>
      <c r="F675" s="91"/>
      <c r="G675" s="91"/>
      <c r="H675" s="91"/>
      <c r="I675" s="91"/>
      <c r="J675" s="91">
        <f t="shared" ref="J675:N675" si="179">+I$621+I675</f>
        <v>0.7</v>
      </c>
      <c r="K675" s="91">
        <f t="shared" si="179"/>
        <v>1.5299999999999998</v>
      </c>
      <c r="L675" s="91">
        <f t="shared" si="179"/>
        <v>2.9299999999999997</v>
      </c>
      <c r="M675" s="91">
        <f t="shared" si="179"/>
        <v>4.0299999999999994</v>
      </c>
      <c r="N675" s="92">
        <f t="shared" si="179"/>
        <v>4.8299999999999992</v>
      </c>
      <c r="O675" s="22"/>
      <c r="P675" s="61" t="s">
        <v>1023</v>
      </c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</row>
    <row r="676" spans="1:71" ht="16.5" customHeight="1" x14ac:dyDescent="0.25">
      <c r="A676" s="15"/>
      <c r="B676" s="102"/>
      <c r="C676" s="58"/>
      <c r="D676" s="58"/>
      <c r="E676" s="58"/>
      <c r="F676" s="58"/>
      <c r="G676" s="58"/>
      <c r="H676" s="58"/>
      <c r="I676" s="58">
        <f t="shared" ref="I676:N676" si="180">+I$631+I675</f>
        <v>44.61</v>
      </c>
      <c r="J676" s="58">
        <f t="shared" si="180"/>
        <v>55.050000000000004</v>
      </c>
      <c r="K676" s="58">
        <f t="shared" si="180"/>
        <v>70.48</v>
      </c>
      <c r="L676" s="58">
        <f t="shared" si="180"/>
        <v>81.22999999999999</v>
      </c>
      <c r="M676" s="58">
        <f t="shared" si="180"/>
        <v>74.900000000000006</v>
      </c>
      <c r="N676" s="93">
        <f t="shared" si="180"/>
        <v>47.58</v>
      </c>
      <c r="O676" s="22"/>
      <c r="P676" s="61" t="s">
        <v>1024</v>
      </c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</row>
    <row r="677" spans="1:71" ht="16.5" customHeight="1" x14ac:dyDescent="0.25">
      <c r="A677" s="15"/>
      <c r="B677" s="94"/>
      <c r="C677" s="15"/>
      <c r="D677" s="15"/>
      <c r="E677" s="15"/>
      <c r="F677" s="15"/>
      <c r="G677" s="15"/>
      <c r="H677" s="15"/>
      <c r="I677" s="95"/>
      <c r="J677" s="95"/>
      <c r="K677" s="95"/>
      <c r="L677" s="95"/>
      <c r="M677" s="95"/>
      <c r="N677" s="103">
        <f>+N676/I676-1</f>
        <v>6.6577000672494835E-2</v>
      </c>
      <c r="O677" s="22"/>
      <c r="P677" s="97" t="s">
        <v>1025</v>
      </c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</row>
    <row r="678" spans="1:71" ht="16.5" customHeight="1" x14ac:dyDescent="0.25">
      <c r="A678" s="33"/>
      <c r="B678" s="98"/>
      <c r="C678" s="99"/>
      <c r="D678" s="99"/>
      <c r="E678" s="99"/>
      <c r="F678" s="99"/>
      <c r="G678" s="99"/>
      <c r="H678" s="99"/>
      <c r="I678" s="99"/>
      <c r="J678" s="99">
        <f t="shared" ref="J678:N678" si="181">RATE(J$324-$I$324,,-$I676,J676)</f>
        <v>0.23402824478816411</v>
      </c>
      <c r="K678" s="99">
        <f t="shared" si="181"/>
        <v>0.25694662468441098</v>
      </c>
      <c r="L678" s="99">
        <f t="shared" si="181"/>
        <v>0.22112861980618459</v>
      </c>
      <c r="M678" s="99">
        <f t="shared" si="181"/>
        <v>0.13831484238672678</v>
      </c>
      <c r="N678" s="100">
        <f t="shared" si="181"/>
        <v>1.297433686190411E-2</v>
      </c>
      <c r="O678" s="33"/>
      <c r="P678" s="101" t="s">
        <v>1026</v>
      </c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</row>
    <row r="679" spans="1:71" ht="16.5" customHeight="1" x14ac:dyDescent="0.25">
      <c r="A679" s="15"/>
      <c r="B679" s="90"/>
      <c r="C679" s="91"/>
      <c r="D679" s="91"/>
      <c r="E679" s="91"/>
      <c r="F679" s="91"/>
      <c r="G679" s="91"/>
      <c r="H679" s="91"/>
      <c r="I679" s="91"/>
      <c r="J679" s="91"/>
      <c r="K679" s="91">
        <f t="shared" ref="K679:N679" si="182">+J$621+J679</f>
        <v>0.83</v>
      </c>
      <c r="L679" s="91">
        <f t="shared" si="182"/>
        <v>2.23</v>
      </c>
      <c r="M679" s="91">
        <f t="shared" si="182"/>
        <v>3.33</v>
      </c>
      <c r="N679" s="92">
        <f t="shared" si="182"/>
        <v>4.13</v>
      </c>
      <c r="O679" s="22"/>
      <c r="P679" s="61" t="s">
        <v>1023</v>
      </c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</row>
    <row r="680" spans="1:71" ht="16.5" customHeight="1" x14ac:dyDescent="0.25">
      <c r="A680" s="15"/>
      <c r="B680" s="102"/>
      <c r="C680" s="58"/>
      <c r="D680" s="58"/>
      <c r="E680" s="58"/>
      <c r="F680" s="58"/>
      <c r="G680" s="58"/>
      <c r="H680" s="58"/>
      <c r="I680" s="58"/>
      <c r="J680" s="58">
        <f t="shared" ref="J680:N680" si="183">+J$631+J679</f>
        <v>54.35</v>
      </c>
      <c r="K680" s="58">
        <f t="shared" si="183"/>
        <v>69.78</v>
      </c>
      <c r="L680" s="58">
        <f t="shared" si="183"/>
        <v>80.53</v>
      </c>
      <c r="M680" s="58">
        <f t="shared" si="183"/>
        <v>74.2</v>
      </c>
      <c r="N680" s="93">
        <f t="shared" si="183"/>
        <v>46.88</v>
      </c>
      <c r="O680" s="22"/>
      <c r="P680" s="61" t="s">
        <v>1024</v>
      </c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</row>
    <row r="681" spans="1:71" ht="16.5" customHeight="1" x14ac:dyDescent="0.25">
      <c r="A681" s="15"/>
      <c r="B681" s="94"/>
      <c r="C681" s="15"/>
      <c r="D681" s="15"/>
      <c r="E681" s="15"/>
      <c r="F681" s="15"/>
      <c r="G681" s="15"/>
      <c r="H681" s="15"/>
      <c r="I681" s="95"/>
      <c r="J681" s="95"/>
      <c r="K681" s="95"/>
      <c r="L681" s="95"/>
      <c r="M681" s="95"/>
      <c r="N681" s="103">
        <f>+N680/J680-1</f>
        <v>-0.13744250229990795</v>
      </c>
      <c r="O681" s="22"/>
      <c r="P681" s="97" t="s">
        <v>1025</v>
      </c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</row>
    <row r="682" spans="1:71" ht="16.5" customHeight="1" x14ac:dyDescent="0.25">
      <c r="A682" s="33"/>
      <c r="B682" s="98"/>
      <c r="C682" s="99"/>
      <c r="D682" s="99"/>
      <c r="E682" s="99"/>
      <c r="F682" s="99"/>
      <c r="G682" s="99"/>
      <c r="H682" s="99"/>
      <c r="I682" s="99"/>
      <c r="J682" s="99"/>
      <c r="K682" s="99">
        <f t="shared" ref="K682:N682" si="184">RATE(K$324-$J$324,,-$J680,K680)</f>
        <v>0.28390064397424114</v>
      </c>
      <c r="L682" s="99">
        <f t="shared" si="184"/>
        <v>0.21724801593213056</v>
      </c>
      <c r="M682" s="99">
        <f t="shared" si="184"/>
        <v>0.109348802626221</v>
      </c>
      <c r="N682" s="100">
        <f t="shared" si="184"/>
        <v>-3.6288561728364206E-2</v>
      </c>
      <c r="O682" s="33"/>
      <c r="P682" s="101" t="s">
        <v>1026</v>
      </c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</row>
    <row r="683" spans="1:71" ht="16.5" customHeight="1" x14ac:dyDescent="0.25">
      <c r="A683" s="15"/>
      <c r="B683" s="104"/>
      <c r="C683" s="105"/>
      <c r="D683" s="105"/>
      <c r="E683" s="105"/>
      <c r="F683" s="105"/>
      <c r="G683" s="105"/>
      <c r="H683" s="105"/>
      <c r="I683" s="105"/>
      <c r="J683" s="105"/>
      <c r="K683" s="105"/>
      <c r="L683" s="91">
        <f t="shared" ref="L683:N683" si="185">+K$621+K683</f>
        <v>1.4</v>
      </c>
      <c r="M683" s="91">
        <f t="shared" si="185"/>
        <v>2.5</v>
      </c>
      <c r="N683" s="92">
        <f t="shared" si="185"/>
        <v>3.3</v>
      </c>
      <c r="O683" s="22"/>
      <c r="P683" s="61" t="s">
        <v>1023</v>
      </c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</row>
    <row r="684" spans="1:71" ht="16.5" customHeight="1" x14ac:dyDescent="0.25">
      <c r="A684" s="15"/>
      <c r="B684" s="102"/>
      <c r="C684" s="58"/>
      <c r="D684" s="58"/>
      <c r="E684" s="58"/>
      <c r="F684" s="58"/>
      <c r="G684" s="58"/>
      <c r="H684" s="58"/>
      <c r="I684" s="58"/>
      <c r="J684" s="58"/>
      <c r="K684" s="58">
        <f t="shared" ref="K684:N684" si="186">+K$631+K683</f>
        <v>68.95</v>
      </c>
      <c r="L684" s="58">
        <f t="shared" si="186"/>
        <v>79.7</v>
      </c>
      <c r="M684" s="58">
        <f t="shared" si="186"/>
        <v>73.37</v>
      </c>
      <c r="N684" s="93">
        <f t="shared" si="186"/>
        <v>46.05</v>
      </c>
      <c r="O684" s="22"/>
      <c r="P684" s="61" t="s">
        <v>1024</v>
      </c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</row>
    <row r="685" spans="1:71" ht="16.5" customHeight="1" x14ac:dyDescent="0.25">
      <c r="A685" s="15"/>
      <c r="B685" s="94"/>
      <c r="C685" s="15"/>
      <c r="D685" s="15"/>
      <c r="E685" s="15"/>
      <c r="F685" s="15"/>
      <c r="G685" s="15"/>
      <c r="H685" s="15"/>
      <c r="I685" s="95"/>
      <c r="J685" s="95"/>
      <c r="K685" s="95"/>
      <c r="L685" s="95"/>
      <c r="M685" s="95"/>
      <c r="N685" s="103">
        <f>+N684/K684-1</f>
        <v>-0.33212472806381443</v>
      </c>
      <c r="O685" s="22"/>
      <c r="P685" s="97" t="s">
        <v>1025</v>
      </c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</row>
    <row r="686" spans="1:71" ht="16.5" customHeight="1" x14ac:dyDescent="0.25">
      <c r="A686" s="33"/>
      <c r="B686" s="98"/>
      <c r="C686" s="99"/>
      <c r="D686" s="99"/>
      <c r="E686" s="99"/>
      <c r="F686" s="99"/>
      <c r="G686" s="99"/>
      <c r="H686" s="99"/>
      <c r="I686" s="99"/>
      <c r="J686" s="99"/>
      <c r="K686" s="99"/>
      <c r="L686" s="99">
        <f t="shared" ref="L686:N686" si="187">RATE(L$324-$K$324,,-$K684,L684)</f>
        <v>0.15591007976794777</v>
      </c>
      <c r="M686" s="99">
        <f t="shared" si="187"/>
        <v>3.1554372537118056E-2</v>
      </c>
      <c r="N686" s="100">
        <f t="shared" si="187"/>
        <v>-0.12589194698183534</v>
      </c>
      <c r="O686" s="33"/>
      <c r="P686" s="101" t="s">
        <v>1026</v>
      </c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</row>
    <row r="687" spans="1:71" ht="16.5" customHeight="1" x14ac:dyDescent="0.25">
      <c r="A687" s="15"/>
      <c r="B687" s="104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91">
        <f t="shared" ref="M687:N687" si="188">+L$621+L687</f>
        <v>1.1000000000000001</v>
      </c>
      <c r="N687" s="92">
        <f t="shared" si="188"/>
        <v>1.9000000000000001</v>
      </c>
      <c r="O687" s="22"/>
      <c r="P687" s="61" t="s">
        <v>1023</v>
      </c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</row>
    <row r="688" spans="1:71" ht="16.5" customHeight="1" x14ac:dyDescent="0.25">
      <c r="A688" s="15"/>
      <c r="B688" s="102"/>
      <c r="C688" s="58"/>
      <c r="D688" s="58"/>
      <c r="E688" s="58"/>
      <c r="F688" s="58"/>
      <c r="G688" s="58"/>
      <c r="H688" s="58"/>
      <c r="I688" s="58"/>
      <c r="J688" s="58"/>
      <c r="K688" s="58"/>
      <c r="L688" s="58">
        <f t="shared" ref="L688:N688" si="189">+L$631+L687</f>
        <v>78.3</v>
      </c>
      <c r="M688" s="58">
        <f t="shared" si="189"/>
        <v>71.97</v>
      </c>
      <c r="N688" s="93">
        <f t="shared" si="189"/>
        <v>44.65</v>
      </c>
      <c r="O688" s="22"/>
      <c r="P688" s="61" t="s">
        <v>1024</v>
      </c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</row>
    <row r="689" spans="1:71" ht="16.5" customHeight="1" x14ac:dyDescent="0.25">
      <c r="A689" s="15"/>
      <c r="B689" s="94"/>
      <c r="C689" s="15"/>
      <c r="D689" s="15"/>
      <c r="E689" s="15"/>
      <c r="F689" s="15"/>
      <c r="G689" s="15"/>
      <c r="H689" s="15"/>
      <c r="I689" s="95"/>
      <c r="J689" s="95"/>
      <c r="K689" s="95"/>
      <c r="L689" s="95"/>
      <c r="M689" s="95"/>
      <c r="N689" s="103">
        <f>+N688/L688-1</f>
        <v>-0.42975734355044704</v>
      </c>
      <c r="O689" s="22"/>
      <c r="P689" s="97" t="s">
        <v>1025</v>
      </c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</row>
    <row r="690" spans="1:71" ht="16.5" customHeight="1" x14ac:dyDescent="0.25">
      <c r="A690" s="33"/>
      <c r="B690" s="98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>
        <f t="shared" ref="M690:N690" si="190">RATE(M$324-$L$324,,-$L688,M688)</f>
        <v>-8.0842911877394605E-2</v>
      </c>
      <c r="N690" s="100">
        <f t="shared" si="190"/>
        <v>-0.24485587041310183</v>
      </c>
      <c r="O690" s="33"/>
      <c r="P690" s="101" t="s">
        <v>1026</v>
      </c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</row>
    <row r="691" spans="1:71" ht="16.5" customHeight="1" x14ac:dyDescent="0.25">
      <c r="A691" s="15"/>
      <c r="B691" s="104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92">
        <f>+M$621+M691</f>
        <v>0.8</v>
      </c>
      <c r="O691" s="22"/>
      <c r="P691" s="61" t="s">
        <v>1023</v>
      </c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</row>
    <row r="692" spans="1:71" ht="16.5" customHeight="1" x14ac:dyDescent="0.25">
      <c r="A692" s="15"/>
      <c r="B692" s="102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>
        <f t="shared" ref="M692:N692" si="191">+M$631+M691</f>
        <v>70.87</v>
      </c>
      <c r="N692" s="93">
        <f t="shared" si="191"/>
        <v>43.55</v>
      </c>
      <c r="O692" s="22"/>
      <c r="P692" s="61" t="s">
        <v>1024</v>
      </c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</row>
    <row r="693" spans="1:71" ht="16.5" customHeight="1" x14ac:dyDescent="0.25">
      <c r="A693" s="15"/>
      <c r="B693" s="94"/>
      <c r="C693" s="15"/>
      <c r="D693" s="15"/>
      <c r="E693" s="15"/>
      <c r="F693" s="15"/>
      <c r="G693" s="15"/>
      <c r="H693" s="15"/>
      <c r="I693" s="95"/>
      <c r="J693" s="95"/>
      <c r="K693" s="95"/>
      <c r="L693" s="95"/>
      <c r="M693" s="95"/>
      <c r="N693" s="103">
        <f>+N692/M692-1</f>
        <v>-0.38549456751799072</v>
      </c>
      <c r="O693" s="22"/>
      <c r="P693" s="97" t="s">
        <v>1025</v>
      </c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</row>
    <row r="694" spans="1:71" ht="16.5" customHeight="1" x14ac:dyDescent="0.25">
      <c r="A694" s="33"/>
      <c r="B694" s="98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100">
        <f>RATE(N$324-$M$324,,-$M692,N692)</f>
        <v>-0.38549456751799072</v>
      </c>
      <c r="O694" s="33"/>
      <c r="P694" s="101" t="s">
        <v>1026</v>
      </c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</row>
    <row r="695" spans="1:71" ht="16.5" customHeight="1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</row>
    <row r="696" spans="1:71" ht="16.5" customHeight="1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</row>
    <row r="697" spans="1:71" ht="16.5" customHeight="1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</row>
    <row r="698" spans="1:71" ht="16.5" customHeight="1" x14ac:dyDescent="0.25">
      <c r="A698" s="11"/>
      <c r="B698" s="11"/>
      <c r="C698" s="11"/>
      <c r="D698" s="11"/>
      <c r="E698" s="11"/>
      <c r="F698" s="11"/>
      <c r="G698" s="185" t="s">
        <v>1211</v>
      </c>
      <c r="H698" s="186"/>
      <c r="I698" s="186"/>
      <c r="J698" s="186"/>
      <c r="K698" s="186"/>
      <c r="L698" s="186"/>
      <c r="M698" s="186"/>
      <c r="N698" s="187"/>
      <c r="O698" s="152"/>
      <c r="P698" s="15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</row>
    <row r="699" spans="1:71" ht="16.5" customHeight="1" x14ac:dyDescent="0.25">
      <c r="A699" s="11"/>
      <c r="B699" s="11"/>
      <c r="C699" s="11"/>
      <c r="D699" s="11"/>
      <c r="E699" s="11"/>
      <c r="F699" s="11"/>
      <c r="G699" s="120">
        <v>17522</v>
      </c>
      <c r="H699" s="164">
        <v>19743</v>
      </c>
      <c r="I699" s="121">
        <v>21577</v>
      </c>
      <c r="J699" s="164">
        <v>24537</v>
      </c>
      <c r="K699" s="121">
        <v>25340</v>
      </c>
      <c r="L699" s="164">
        <v>28078</v>
      </c>
      <c r="M699" s="121">
        <v>30433</v>
      </c>
      <c r="N699" s="164"/>
      <c r="O699" s="44">
        <f t="shared" ref="O699:O701" si="192">RATE(M$324-$G$324,,-G699,M699)</f>
        <v>9.637767003995E-2</v>
      </c>
      <c r="P699" s="108" t="s">
        <v>1212</v>
      </c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</row>
    <row r="700" spans="1:71" ht="16.5" customHeight="1" x14ac:dyDescent="0.25">
      <c r="A700" s="11"/>
      <c r="B700" s="11"/>
      <c r="C700" s="11"/>
      <c r="D700" s="11"/>
      <c r="E700" s="11"/>
      <c r="F700" s="11"/>
      <c r="G700" s="128">
        <v>579</v>
      </c>
      <c r="H700" s="165">
        <v>612</v>
      </c>
      <c r="I700" s="107">
        <v>638</v>
      </c>
      <c r="J700" s="165">
        <v>667</v>
      </c>
      <c r="K700" s="107">
        <v>690</v>
      </c>
      <c r="L700" s="165">
        <v>948</v>
      </c>
      <c r="M700" s="107">
        <v>1410</v>
      </c>
      <c r="N700" s="165"/>
      <c r="O700" s="44">
        <f t="shared" si="192"/>
        <v>0.15990768218785276</v>
      </c>
      <c r="P700" s="11" t="s">
        <v>1213</v>
      </c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</row>
    <row r="701" spans="1:71" ht="16.5" customHeight="1" x14ac:dyDescent="0.25">
      <c r="A701" s="11"/>
      <c r="B701" s="11"/>
      <c r="C701" s="11"/>
      <c r="D701" s="11"/>
      <c r="E701" s="11"/>
      <c r="F701" s="11"/>
      <c r="G701" s="128">
        <v>903</v>
      </c>
      <c r="H701" s="165">
        <v>958</v>
      </c>
      <c r="I701" s="107">
        <v>983</v>
      </c>
      <c r="J701" s="165">
        <v>998</v>
      </c>
      <c r="K701" s="107">
        <v>1097</v>
      </c>
      <c r="L701" s="165">
        <v>1208</v>
      </c>
      <c r="M701" s="107">
        <v>1121</v>
      </c>
      <c r="N701" s="165"/>
      <c r="O701" s="44">
        <f t="shared" si="192"/>
        <v>3.6699710000373524E-2</v>
      </c>
      <c r="P701" s="108" t="s">
        <v>1214</v>
      </c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</row>
    <row r="702" spans="1:71" ht="16.5" customHeight="1" x14ac:dyDescent="0.25">
      <c r="A702" s="11"/>
      <c r="B702" s="11"/>
      <c r="C702" s="11"/>
      <c r="D702" s="11"/>
      <c r="E702" s="11"/>
      <c r="F702" s="11"/>
      <c r="G702" s="128">
        <v>19</v>
      </c>
      <c r="H702" s="165">
        <v>17</v>
      </c>
      <c r="I702" s="107">
        <v>10</v>
      </c>
      <c r="J702" s="165">
        <v>1</v>
      </c>
      <c r="K702" s="107">
        <v>1</v>
      </c>
      <c r="L702" s="165">
        <v>2762</v>
      </c>
      <c r="M702" s="107">
        <v>2904</v>
      </c>
      <c r="N702" s="165"/>
      <c r="O702" s="44">
        <f>RATE(M$324-$L$324,,-L702,M702)</f>
        <v>5.1412020275162902E-2</v>
      </c>
      <c r="P702" s="108" t="s">
        <v>1215</v>
      </c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</row>
    <row r="703" spans="1:71" ht="16.5" customHeight="1" x14ac:dyDescent="0.25">
      <c r="A703" s="11"/>
      <c r="B703" s="11"/>
      <c r="C703" s="11"/>
      <c r="D703" s="11"/>
      <c r="E703" s="11"/>
      <c r="F703" s="11"/>
      <c r="G703" s="128">
        <v>8</v>
      </c>
      <c r="H703" s="165">
        <v>3</v>
      </c>
      <c r="I703" s="107">
        <v>7</v>
      </c>
      <c r="J703" s="165">
        <v>42</v>
      </c>
      <c r="K703" s="107">
        <v>27</v>
      </c>
      <c r="L703" s="165">
        <v>37</v>
      </c>
      <c r="M703" s="107">
        <v>0</v>
      </c>
      <c r="N703" s="165"/>
      <c r="O703" s="44">
        <f>RATE(M$324-$G$324,,-G703,M703)</f>
        <v>-0.9999993377532328</v>
      </c>
      <c r="P703" s="108" t="s">
        <v>1216</v>
      </c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</row>
    <row r="704" spans="1:71" ht="16.5" customHeight="1" x14ac:dyDescent="0.25">
      <c r="A704" s="11"/>
      <c r="B704" s="11"/>
      <c r="C704" s="11"/>
      <c r="D704" s="11"/>
      <c r="E704" s="11"/>
      <c r="F704" s="11"/>
      <c r="G704" s="128">
        <v>882</v>
      </c>
      <c r="H704" s="165">
        <v>975</v>
      </c>
      <c r="I704" s="107">
        <v>1068</v>
      </c>
      <c r="J704" s="165">
        <v>1389</v>
      </c>
      <c r="K704" s="107">
        <v>1631</v>
      </c>
      <c r="L704" s="165">
        <v>733</v>
      </c>
      <c r="M704" s="107">
        <v>851</v>
      </c>
      <c r="N704" s="165"/>
      <c r="O704" s="44">
        <f t="shared" ref="O704:O705" si="193">RATE(M$324-$L$324,,-L704,M704)</f>
        <v>0.16098226466575702</v>
      </c>
      <c r="P704" s="108" t="s">
        <v>1217</v>
      </c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</row>
    <row r="705" spans="1:71" ht="16.5" customHeight="1" x14ac:dyDescent="0.25">
      <c r="A705" s="11"/>
      <c r="B705" s="11"/>
      <c r="C705" s="11"/>
      <c r="D705" s="11"/>
      <c r="E705" s="11"/>
      <c r="F705" s="11"/>
      <c r="G705" s="128">
        <v>0</v>
      </c>
      <c r="H705" s="165">
        <v>0</v>
      </c>
      <c r="I705" s="107">
        <v>0</v>
      </c>
      <c r="J705" s="165">
        <v>0</v>
      </c>
      <c r="K705" s="107">
        <v>0</v>
      </c>
      <c r="L705" s="165">
        <v>519</v>
      </c>
      <c r="M705" s="107">
        <v>1984</v>
      </c>
      <c r="N705" s="165"/>
      <c r="O705" s="44">
        <f t="shared" si="193"/>
        <v>2.8227360308285161</v>
      </c>
      <c r="P705" s="108" t="s">
        <v>1218</v>
      </c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</row>
    <row r="706" spans="1:71" ht="16.5" customHeight="1" x14ac:dyDescent="0.25">
      <c r="A706" s="11"/>
      <c r="B706" s="11"/>
      <c r="C706" s="11"/>
      <c r="D706" s="54"/>
      <c r="E706" s="54"/>
      <c r="F706" s="54"/>
      <c r="G706" s="128">
        <v>686</v>
      </c>
      <c r="H706" s="165">
        <v>813</v>
      </c>
      <c r="I706" s="107">
        <v>749</v>
      </c>
      <c r="J706" s="165">
        <v>853</v>
      </c>
      <c r="K706" s="107">
        <v>839</v>
      </c>
      <c r="L706" s="165">
        <v>1055</v>
      </c>
      <c r="M706" s="107">
        <v>1232</v>
      </c>
      <c r="N706" s="165"/>
      <c r="O706" s="44">
        <f t="shared" ref="O706:O707" si="194">RATE(M$324-$G$324,,-G706,M706)</f>
        <v>0.10250634790722005</v>
      </c>
      <c r="P706" s="108" t="s">
        <v>1219</v>
      </c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</row>
    <row r="707" spans="1:71" ht="16.5" customHeight="1" x14ac:dyDescent="0.25">
      <c r="A707" s="11"/>
      <c r="B707" s="11"/>
      <c r="C707" s="11"/>
      <c r="D707" s="54"/>
      <c r="E707" s="54"/>
      <c r="F707" s="54"/>
      <c r="G707" s="130">
        <v>1321</v>
      </c>
      <c r="H707" s="166">
        <v>1518</v>
      </c>
      <c r="I707" s="131">
        <v>1431</v>
      </c>
      <c r="J707" s="166">
        <v>1600</v>
      </c>
      <c r="K707" s="131">
        <v>2309</v>
      </c>
      <c r="L707" s="166">
        <v>1203</v>
      </c>
      <c r="M707" s="131">
        <v>1134</v>
      </c>
      <c r="N707" s="166"/>
      <c r="O707" s="44">
        <f t="shared" si="194"/>
        <v>-2.5118775767419936E-2</v>
      </c>
      <c r="P707" s="108" t="s">
        <v>1220</v>
      </c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</row>
    <row r="708" spans="1:71" ht="16.5" customHeight="1" x14ac:dyDescent="0.25">
      <c r="A708" s="11"/>
      <c r="B708" s="11"/>
      <c r="C708" s="11"/>
      <c r="D708" s="54"/>
      <c r="E708" s="54"/>
      <c r="F708" s="54"/>
      <c r="G708" s="11"/>
      <c r="H708" s="11"/>
      <c r="I708" s="108"/>
      <c r="J708" s="108"/>
      <c r="K708" s="108"/>
      <c r="L708" s="108"/>
      <c r="M708" s="108"/>
      <c r="N708" s="108"/>
      <c r="O708" s="114"/>
      <c r="P708" s="11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</row>
    <row r="709" spans="1:71" ht="16.5" customHeight="1" x14ac:dyDescent="0.25">
      <c r="A709" s="11"/>
      <c r="B709" s="11"/>
      <c r="C709" s="11"/>
      <c r="D709" s="54"/>
      <c r="E709" s="54"/>
      <c r="F709" s="54"/>
      <c r="G709" s="11"/>
      <c r="H709" s="11"/>
      <c r="I709" s="185" t="s">
        <v>1221</v>
      </c>
      <c r="J709" s="186"/>
      <c r="K709" s="186"/>
      <c r="L709" s="186"/>
      <c r="M709" s="186"/>
      <c r="N709" s="187"/>
      <c r="O709" s="11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</row>
    <row r="710" spans="1:71" ht="16.5" customHeight="1" x14ac:dyDescent="0.25">
      <c r="A710" s="11"/>
      <c r="B710" s="11"/>
      <c r="C710" s="11"/>
      <c r="D710" s="54"/>
      <c r="E710" s="54"/>
      <c r="F710" s="54"/>
      <c r="G710" s="11"/>
      <c r="H710" s="11"/>
      <c r="I710" s="164">
        <v>11158</v>
      </c>
      <c r="J710" s="164">
        <v>12349</v>
      </c>
      <c r="K710" s="164">
        <v>12626</v>
      </c>
      <c r="L710" s="164">
        <v>13843</v>
      </c>
      <c r="M710" s="164">
        <v>15050</v>
      </c>
      <c r="N710" s="164"/>
      <c r="O710" s="44" t="e">
        <f t="shared" ref="O710:O714" si="195">RATE($H$1-$M$1,,M710,-H710)</f>
        <v>#NUM!</v>
      </c>
      <c r="P710" s="108" t="s">
        <v>1212</v>
      </c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</row>
    <row r="711" spans="1:71" ht="16.5" customHeight="1" x14ac:dyDescent="0.25">
      <c r="A711" s="11"/>
      <c r="B711" s="11"/>
      <c r="C711" s="11"/>
      <c r="D711" s="11"/>
      <c r="E711" s="11"/>
      <c r="F711" s="11"/>
      <c r="G711" s="11"/>
      <c r="H711" s="11"/>
      <c r="I711" s="165">
        <v>280</v>
      </c>
      <c r="J711" s="165">
        <v>279</v>
      </c>
      <c r="K711" s="165">
        <v>268</v>
      </c>
      <c r="L711" s="165">
        <v>300</v>
      </c>
      <c r="M711" s="165">
        <v>431</v>
      </c>
      <c r="N711" s="165"/>
      <c r="O711" s="44" t="e">
        <f t="shared" si="195"/>
        <v>#NUM!</v>
      </c>
      <c r="P711" s="11" t="s">
        <v>1213</v>
      </c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</row>
    <row r="712" spans="1:71" ht="16.5" customHeight="1" x14ac:dyDescent="0.25">
      <c r="A712" s="11"/>
      <c r="B712" s="11"/>
      <c r="C712" s="11"/>
      <c r="D712" s="108"/>
      <c r="E712" s="108"/>
      <c r="F712" s="108"/>
      <c r="G712" s="11"/>
      <c r="H712" s="11"/>
      <c r="I712" s="165">
        <v>332</v>
      </c>
      <c r="J712" s="165">
        <v>325</v>
      </c>
      <c r="K712" s="165">
        <v>343</v>
      </c>
      <c r="L712" s="165">
        <v>423</v>
      </c>
      <c r="M712" s="165">
        <v>379</v>
      </c>
      <c r="N712" s="165"/>
      <c r="O712" s="44" t="e">
        <f t="shared" si="195"/>
        <v>#NUM!</v>
      </c>
      <c r="P712" s="108" t="s">
        <v>1214</v>
      </c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</row>
    <row r="713" spans="1:71" ht="16.5" customHeight="1" x14ac:dyDescent="0.25">
      <c r="A713" s="11"/>
      <c r="B713" s="11"/>
      <c r="C713" s="11"/>
      <c r="D713" s="11"/>
      <c r="E713" s="11"/>
      <c r="F713" s="11"/>
      <c r="G713" s="11"/>
      <c r="H713" s="11"/>
      <c r="I713" s="165">
        <v>11.5</v>
      </c>
      <c r="J713" s="165">
        <v>1.1000000000000001</v>
      </c>
      <c r="K713" s="165">
        <v>1</v>
      </c>
      <c r="L713" s="165">
        <v>1566</v>
      </c>
      <c r="M713" s="165">
        <v>1833</v>
      </c>
      <c r="N713" s="165"/>
      <c r="O713" s="44" t="e">
        <f t="shared" si="195"/>
        <v>#NUM!</v>
      </c>
      <c r="P713" s="108" t="s">
        <v>1215</v>
      </c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</row>
    <row r="714" spans="1:71" ht="16.5" customHeight="1" x14ac:dyDescent="0.25">
      <c r="A714" s="11"/>
      <c r="B714" s="11"/>
      <c r="C714" s="11"/>
      <c r="D714" s="11"/>
      <c r="E714" s="11"/>
      <c r="F714" s="11"/>
      <c r="G714" s="11"/>
      <c r="H714" s="11"/>
      <c r="I714" s="166">
        <v>852</v>
      </c>
      <c r="J714" s="166">
        <v>1086</v>
      </c>
      <c r="K714" s="166">
        <v>1281</v>
      </c>
      <c r="L714" s="166">
        <v>332</v>
      </c>
      <c r="M714" s="166">
        <v>394</v>
      </c>
      <c r="N714" s="166"/>
      <c r="O714" s="44" t="e">
        <f t="shared" si="195"/>
        <v>#NUM!</v>
      </c>
      <c r="P714" s="108" t="s">
        <v>1217</v>
      </c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</row>
    <row r="715" spans="1:71" ht="16.5" customHeight="1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52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</row>
    <row r="716" spans="1:71" ht="16.5" customHeight="1" x14ac:dyDescent="0.25">
      <c r="A716" s="11"/>
      <c r="B716" s="11"/>
      <c r="C716" s="11"/>
      <c r="D716" s="54"/>
      <c r="E716" s="54"/>
      <c r="F716" s="54"/>
      <c r="G716" s="11"/>
      <c r="H716" s="11"/>
      <c r="I716" s="182" t="s">
        <v>1222</v>
      </c>
      <c r="J716" s="183"/>
      <c r="K716" s="183"/>
      <c r="L716" s="183"/>
      <c r="M716" s="183"/>
      <c r="N716" s="184"/>
      <c r="O716" s="152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</row>
    <row r="717" spans="1:71" ht="16.5" customHeight="1" x14ac:dyDescent="0.25">
      <c r="A717" s="11"/>
      <c r="B717" s="11"/>
      <c r="C717" s="11"/>
      <c r="D717" s="54"/>
      <c r="E717" s="54"/>
      <c r="F717" s="54"/>
      <c r="G717" s="11"/>
      <c r="H717" s="11"/>
      <c r="I717" s="113">
        <f t="shared" ref="I717:M720" si="196">+I699-I710</f>
        <v>10419</v>
      </c>
      <c r="J717" s="167">
        <f t="shared" si="196"/>
        <v>12188</v>
      </c>
      <c r="K717" s="108">
        <f t="shared" si="196"/>
        <v>12714</v>
      </c>
      <c r="L717" s="167">
        <f t="shared" si="196"/>
        <v>14235</v>
      </c>
      <c r="M717" s="108">
        <f t="shared" si="196"/>
        <v>15383</v>
      </c>
      <c r="N717" s="167"/>
      <c r="O717" s="44">
        <f t="shared" ref="O717:O720" si="197">M717/M699</f>
        <v>0.50547103473203425</v>
      </c>
      <c r="P717" s="108" t="s">
        <v>1212</v>
      </c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</row>
    <row r="718" spans="1:71" ht="16.5" customHeight="1" x14ac:dyDescent="0.25">
      <c r="A718" s="11"/>
      <c r="B718" s="11"/>
      <c r="C718" s="11"/>
      <c r="D718" s="54"/>
      <c r="E718" s="54"/>
      <c r="F718" s="54"/>
      <c r="G718" s="11"/>
      <c r="H718" s="11"/>
      <c r="I718" s="113">
        <f t="shared" si="196"/>
        <v>358</v>
      </c>
      <c r="J718" s="168">
        <f t="shared" si="196"/>
        <v>388</v>
      </c>
      <c r="K718" s="108">
        <f t="shared" si="196"/>
        <v>422</v>
      </c>
      <c r="L718" s="168">
        <f t="shared" si="196"/>
        <v>648</v>
      </c>
      <c r="M718" s="108">
        <f t="shared" si="196"/>
        <v>979</v>
      </c>
      <c r="N718" s="168"/>
      <c r="O718" s="44">
        <f t="shared" si="197"/>
        <v>0.69432624113475172</v>
      </c>
      <c r="P718" s="11" t="s">
        <v>1213</v>
      </c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</row>
    <row r="719" spans="1:71" ht="16.5" customHeight="1" x14ac:dyDescent="0.25">
      <c r="A719" s="11"/>
      <c r="B719" s="11"/>
      <c r="C719" s="11"/>
      <c r="D719" s="54"/>
      <c r="E719" s="54"/>
      <c r="F719" s="54"/>
      <c r="G719" s="11"/>
      <c r="H719" s="11"/>
      <c r="I719" s="113">
        <f t="shared" si="196"/>
        <v>651</v>
      </c>
      <c r="J719" s="168">
        <f t="shared" si="196"/>
        <v>673</v>
      </c>
      <c r="K719" s="108">
        <f t="shared" si="196"/>
        <v>754</v>
      </c>
      <c r="L719" s="168">
        <f t="shared" si="196"/>
        <v>785</v>
      </c>
      <c r="M719" s="108">
        <f t="shared" si="196"/>
        <v>742</v>
      </c>
      <c r="N719" s="168"/>
      <c r="O719" s="44">
        <f t="shared" si="197"/>
        <v>0.66190900981266731</v>
      </c>
      <c r="P719" s="108" t="s">
        <v>1214</v>
      </c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</row>
    <row r="720" spans="1:71" ht="16.5" customHeight="1" x14ac:dyDescent="0.25">
      <c r="A720" s="11"/>
      <c r="B720" s="11"/>
      <c r="C720" s="11"/>
      <c r="D720" s="54"/>
      <c r="E720" s="54"/>
      <c r="F720" s="54"/>
      <c r="G720" s="11"/>
      <c r="H720" s="11"/>
      <c r="I720" s="113">
        <f t="shared" si="196"/>
        <v>-1.5</v>
      </c>
      <c r="J720" s="168">
        <f t="shared" si="196"/>
        <v>-0.10000000000000009</v>
      </c>
      <c r="K720" s="108">
        <f t="shared" si="196"/>
        <v>0</v>
      </c>
      <c r="L720" s="168">
        <f t="shared" si="196"/>
        <v>1196</v>
      </c>
      <c r="M720" s="108">
        <f t="shared" si="196"/>
        <v>1071</v>
      </c>
      <c r="N720" s="168"/>
      <c r="O720" s="44">
        <f t="shared" si="197"/>
        <v>0.368801652892562</v>
      </c>
      <c r="P720" s="108" t="s">
        <v>1215</v>
      </c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</row>
    <row r="721" spans="1:71" ht="16.5" customHeight="1" x14ac:dyDescent="0.25">
      <c r="A721" s="11"/>
      <c r="B721" s="11"/>
      <c r="C721" s="11"/>
      <c r="D721" s="54"/>
      <c r="E721" s="54"/>
      <c r="F721" s="54"/>
      <c r="G721" s="11"/>
      <c r="H721" s="11"/>
      <c r="I721" s="124">
        <f t="shared" ref="I721:M721" si="198">+I704-I714</f>
        <v>216</v>
      </c>
      <c r="J721" s="169">
        <f t="shared" si="198"/>
        <v>303</v>
      </c>
      <c r="K721" s="125">
        <f t="shared" si="198"/>
        <v>350</v>
      </c>
      <c r="L721" s="169">
        <f t="shared" si="198"/>
        <v>401</v>
      </c>
      <c r="M721" s="125">
        <f t="shared" si="198"/>
        <v>457</v>
      </c>
      <c r="N721" s="169"/>
      <c r="O721" s="44">
        <f>M721/M704</f>
        <v>0.53701527614571087</v>
      </c>
      <c r="P721" s="108" t="s">
        <v>1217</v>
      </c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</row>
    <row r="722" spans="1:71" ht="16.5" customHeight="1" x14ac:dyDescent="0.25">
      <c r="A722" s="11"/>
      <c r="B722" s="11"/>
      <c r="C722" s="11"/>
      <c r="D722" s="54"/>
      <c r="E722" s="54"/>
      <c r="F722" s="54"/>
      <c r="G722" s="11"/>
      <c r="H722" s="11"/>
      <c r="I722" s="108"/>
      <c r="J722" s="108"/>
      <c r="K722" s="108"/>
      <c r="L722" s="108"/>
      <c r="M722" s="108"/>
      <c r="N722" s="108"/>
      <c r="O722" s="44"/>
      <c r="P722" s="108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</row>
    <row r="723" spans="1:71" ht="16.5" customHeight="1" x14ac:dyDescent="0.25">
      <c r="A723" s="11"/>
      <c r="B723" s="11"/>
      <c r="C723" s="11"/>
      <c r="D723" s="54"/>
      <c r="E723" s="54"/>
      <c r="F723" s="54"/>
      <c r="G723" s="11"/>
      <c r="H723" s="11"/>
      <c r="I723" s="182" t="s">
        <v>1222</v>
      </c>
      <c r="J723" s="183"/>
      <c r="K723" s="183"/>
      <c r="L723" s="183"/>
      <c r="M723" s="183"/>
      <c r="N723" s="184"/>
      <c r="O723" s="152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</row>
    <row r="724" spans="1:71" ht="16.5" customHeight="1" x14ac:dyDescent="0.25">
      <c r="A724" s="11"/>
      <c r="B724" s="11"/>
      <c r="C724" s="11"/>
      <c r="D724" s="54"/>
      <c r="E724" s="54"/>
      <c r="F724" s="54"/>
      <c r="G724" s="54"/>
      <c r="H724" s="54"/>
      <c r="I724" s="170">
        <f t="shared" ref="I724:M727" si="199">I717/I699</f>
        <v>0.48287528386708067</v>
      </c>
      <c r="J724" s="171">
        <f t="shared" si="199"/>
        <v>0.49671924033092879</v>
      </c>
      <c r="K724" s="54">
        <f t="shared" si="199"/>
        <v>0.50173638516179953</v>
      </c>
      <c r="L724" s="171">
        <f t="shared" si="199"/>
        <v>0.50698055417052501</v>
      </c>
      <c r="M724" s="171">
        <f t="shared" si="199"/>
        <v>0.50547103473203425</v>
      </c>
      <c r="N724" s="171"/>
      <c r="O724" s="172">
        <f t="shared" ref="O724:O727" si="200">M724/M707</f>
        <v>4.4574165320285209E-4</v>
      </c>
      <c r="P724" s="54" t="s">
        <v>1212</v>
      </c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</row>
    <row r="725" spans="1:71" ht="16.5" customHeight="1" x14ac:dyDescent="0.25">
      <c r="A725" s="11"/>
      <c r="B725" s="11"/>
      <c r="C725" s="11"/>
      <c r="D725" s="11"/>
      <c r="E725" s="11"/>
      <c r="F725" s="11"/>
      <c r="G725" s="54"/>
      <c r="H725" s="54"/>
      <c r="I725" s="53">
        <f t="shared" si="199"/>
        <v>0.56112852664576807</v>
      </c>
      <c r="J725" s="53">
        <f t="shared" si="199"/>
        <v>0.58170914542728636</v>
      </c>
      <c r="K725" s="53">
        <f t="shared" si="199"/>
        <v>0.61159420289855071</v>
      </c>
      <c r="L725" s="53">
        <f t="shared" si="199"/>
        <v>0.68354430379746833</v>
      </c>
      <c r="M725" s="53">
        <f t="shared" si="199"/>
        <v>0.69432624113475172</v>
      </c>
      <c r="N725" s="53"/>
      <c r="O725" s="172" t="e">
        <f t="shared" si="200"/>
        <v>#DIV/0!</v>
      </c>
      <c r="P725" s="54" t="s">
        <v>1213</v>
      </c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</row>
    <row r="726" spans="1:71" ht="16.5" customHeight="1" x14ac:dyDescent="0.25">
      <c r="A726" s="11"/>
      <c r="B726" s="11"/>
      <c r="C726" s="11"/>
      <c r="D726" s="11"/>
      <c r="E726" s="11"/>
      <c r="F726" s="11"/>
      <c r="G726" s="54"/>
      <c r="H726" s="54"/>
      <c r="I726" s="53">
        <f t="shared" si="199"/>
        <v>0.66225839267548325</v>
      </c>
      <c r="J726" s="53">
        <f t="shared" si="199"/>
        <v>0.67434869739478953</v>
      </c>
      <c r="K726" s="53">
        <f t="shared" si="199"/>
        <v>0.68732907930720144</v>
      </c>
      <c r="L726" s="53">
        <f t="shared" si="199"/>
        <v>0.64983443708609268</v>
      </c>
      <c r="M726" s="53">
        <f t="shared" si="199"/>
        <v>0.66190900981266731</v>
      </c>
      <c r="N726" s="53"/>
      <c r="O726" s="172" t="e">
        <f t="shared" si="200"/>
        <v>#DIV/0!</v>
      </c>
      <c r="P726" s="54" t="s">
        <v>1214</v>
      </c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</row>
    <row r="727" spans="1:71" ht="16.5" customHeight="1" x14ac:dyDescent="0.25">
      <c r="A727" s="11"/>
      <c r="B727" s="11"/>
      <c r="C727" s="11"/>
      <c r="D727" s="11"/>
      <c r="E727" s="11"/>
      <c r="F727" s="11"/>
      <c r="G727" s="54"/>
      <c r="H727" s="54"/>
      <c r="I727" s="53">
        <f t="shared" si="199"/>
        <v>-0.15</v>
      </c>
      <c r="J727" s="53">
        <f t="shared" si="199"/>
        <v>-0.10000000000000009</v>
      </c>
      <c r="K727" s="53">
        <f t="shared" si="199"/>
        <v>0</v>
      </c>
      <c r="L727" s="53">
        <f t="shared" si="199"/>
        <v>0.43301955104996381</v>
      </c>
      <c r="M727" s="53">
        <f t="shared" si="199"/>
        <v>0.368801652892562</v>
      </c>
      <c r="N727" s="53"/>
      <c r="O727" s="172">
        <f t="shared" si="200"/>
        <v>2.4505093215452626E-5</v>
      </c>
      <c r="P727" s="54" t="s">
        <v>1215</v>
      </c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</row>
    <row r="728" spans="1:71" ht="16.5" customHeight="1" x14ac:dyDescent="0.25">
      <c r="A728" s="11"/>
      <c r="B728" s="11"/>
      <c r="C728" s="11"/>
      <c r="D728" s="11"/>
      <c r="E728" s="11"/>
      <c r="F728" s="11"/>
      <c r="G728" s="54"/>
      <c r="H728" s="54"/>
      <c r="I728" s="53">
        <f t="shared" ref="I728:M728" si="201">I721/I704</f>
        <v>0.20224719101123595</v>
      </c>
      <c r="J728" s="53">
        <f t="shared" si="201"/>
        <v>0.21814254859611232</v>
      </c>
      <c r="K728" s="53">
        <f t="shared" si="201"/>
        <v>0.21459227467811159</v>
      </c>
      <c r="L728" s="53">
        <f t="shared" si="201"/>
        <v>0.54706684856753074</v>
      </c>
      <c r="M728" s="53">
        <f t="shared" si="201"/>
        <v>0.53701527614571087</v>
      </c>
      <c r="N728" s="53"/>
      <c r="O728" s="172">
        <f>M728/M712</f>
        <v>1.4169268499886829E-3</v>
      </c>
      <c r="P728" s="54" t="s">
        <v>1217</v>
      </c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</row>
    <row r="729" spans="1:71" ht="16.5" customHeight="1" x14ac:dyDescent="0.25">
      <c r="A729" s="11"/>
      <c r="B729" s="11"/>
      <c r="C729" s="11"/>
      <c r="D729" s="11"/>
      <c r="E729" s="11"/>
      <c r="F729" s="11"/>
      <c r="G729" s="54"/>
      <c r="H729" s="54"/>
      <c r="I729" s="173">
        <f t="shared" ref="I729:M729" si="202">SUM(I717:I721)/SUM(I699:I704)</f>
        <v>0.47945064448379526</v>
      </c>
      <c r="J729" s="173">
        <f t="shared" si="202"/>
        <v>0.49040674531374395</v>
      </c>
      <c r="K729" s="173">
        <f t="shared" si="202"/>
        <v>0.49468491627874661</v>
      </c>
      <c r="L729" s="173">
        <f t="shared" si="202"/>
        <v>0.51131315524492094</v>
      </c>
      <c r="M729" s="173">
        <f t="shared" si="202"/>
        <v>0.50742122606824802</v>
      </c>
      <c r="N729" s="174"/>
      <c r="O729" s="172"/>
      <c r="P729" s="82" t="s">
        <v>1223</v>
      </c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</row>
    <row r="730" spans="1:71" ht="16.5" customHeight="1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54"/>
      <c r="M730" s="11"/>
      <c r="N730" s="11"/>
      <c r="O730" s="152"/>
      <c r="P730" s="175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</row>
    <row r="731" spans="1:71" ht="16.5" customHeight="1" x14ac:dyDescent="0.25">
      <c r="A731" s="11"/>
      <c r="B731" s="11"/>
      <c r="C731" s="11"/>
      <c r="D731" s="11"/>
      <c r="E731" s="11"/>
      <c r="F731" s="11"/>
      <c r="G731" s="11"/>
      <c r="H731" s="11"/>
      <c r="I731" s="182" t="s">
        <v>1224</v>
      </c>
      <c r="J731" s="183"/>
      <c r="K731" s="183"/>
      <c r="L731" s="183"/>
      <c r="M731" s="183"/>
      <c r="N731" s="184"/>
      <c r="O731" s="31"/>
      <c r="P731" s="15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</row>
    <row r="732" spans="1:71" ht="16.5" customHeight="1" x14ac:dyDescent="0.25">
      <c r="A732" s="11"/>
      <c r="B732" s="11"/>
      <c r="C732" s="11"/>
      <c r="D732" s="11"/>
      <c r="E732" s="11"/>
      <c r="F732" s="11"/>
      <c r="G732" s="54"/>
      <c r="H732" s="54"/>
      <c r="I732" s="39"/>
      <c r="J732" s="40"/>
      <c r="K732" s="40"/>
      <c r="L732" s="155">
        <v>0.2</v>
      </c>
      <c r="M732" s="155">
        <v>0.19800000000000001</v>
      </c>
      <c r="N732" s="41"/>
      <c r="O732" s="176"/>
      <c r="P732" s="82" t="s">
        <v>155</v>
      </c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</row>
    <row r="733" spans="1:71" ht="16.5" customHeight="1" x14ac:dyDescent="0.25">
      <c r="A733" s="11"/>
      <c r="B733" s="11"/>
      <c r="C733" s="11"/>
      <c r="D733" s="11"/>
      <c r="E733" s="11"/>
      <c r="F733" s="11"/>
      <c r="G733" s="54"/>
      <c r="H733" s="54"/>
      <c r="I733" s="39"/>
      <c r="J733" s="40"/>
      <c r="K733" s="40"/>
      <c r="L733" s="177">
        <v>0.05</v>
      </c>
      <c r="M733" s="177">
        <v>4.9000000000000002E-2</v>
      </c>
      <c r="N733" s="41"/>
      <c r="O733" s="176"/>
      <c r="P733" s="82" t="s">
        <v>1225</v>
      </c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</row>
    <row r="734" spans="1:71" ht="16.5" customHeight="1" x14ac:dyDescent="0.25">
      <c r="A734" s="11"/>
      <c r="B734" s="11"/>
      <c r="C734" s="11"/>
      <c r="D734" s="11"/>
      <c r="E734" s="11"/>
      <c r="F734" s="11"/>
      <c r="G734" s="54"/>
      <c r="H734" s="54"/>
      <c r="I734" s="39"/>
      <c r="J734" s="40"/>
      <c r="K734" s="40"/>
      <c r="L734" s="177">
        <v>0.04</v>
      </c>
      <c r="M734" s="177">
        <v>0.04</v>
      </c>
      <c r="N734" s="41"/>
      <c r="O734" s="176"/>
      <c r="P734" s="82" t="s">
        <v>1226</v>
      </c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</row>
    <row r="735" spans="1:71" ht="16.5" customHeight="1" x14ac:dyDescent="0.25">
      <c r="A735" s="11"/>
      <c r="B735" s="11"/>
      <c r="C735" s="11"/>
      <c r="D735" s="11"/>
      <c r="E735" s="11"/>
      <c r="F735" s="11"/>
      <c r="G735" s="54"/>
      <c r="H735" s="54"/>
      <c r="I735" s="39"/>
      <c r="J735" s="40"/>
      <c r="K735" s="40"/>
      <c r="L735" s="177">
        <v>0.03</v>
      </c>
      <c r="M735" s="177">
        <v>2.8000000000000001E-2</v>
      </c>
      <c r="N735" s="41"/>
      <c r="O735" s="176"/>
      <c r="P735" s="82" t="s">
        <v>514</v>
      </c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</row>
    <row r="736" spans="1:71" ht="16.5" customHeight="1" x14ac:dyDescent="0.25">
      <c r="A736" s="11"/>
      <c r="B736" s="11"/>
      <c r="C736" s="11"/>
      <c r="D736" s="11"/>
      <c r="E736" s="11"/>
      <c r="F736" s="11"/>
      <c r="G736" s="54"/>
      <c r="H736" s="54"/>
      <c r="I736" s="39"/>
      <c r="J736" s="40"/>
      <c r="K736" s="40"/>
      <c r="L736" s="177">
        <v>0.03</v>
      </c>
      <c r="M736" s="177">
        <v>2.9000000000000001E-2</v>
      </c>
      <c r="N736" s="41"/>
      <c r="O736" s="176"/>
      <c r="P736" s="82" t="s">
        <v>1227</v>
      </c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</row>
    <row r="737" spans="1:71" ht="16.5" customHeight="1" x14ac:dyDescent="0.25">
      <c r="A737" s="11"/>
      <c r="B737" s="11"/>
      <c r="C737" s="11"/>
      <c r="D737" s="11"/>
      <c r="E737" s="11"/>
      <c r="F737" s="11"/>
      <c r="G737" s="54"/>
      <c r="H737" s="54"/>
      <c r="I737" s="39"/>
      <c r="J737" s="40"/>
      <c r="K737" s="40"/>
      <c r="L737" s="177">
        <v>0.02</v>
      </c>
      <c r="M737" s="177">
        <v>1.7000000000000001E-2</v>
      </c>
      <c r="N737" s="41"/>
      <c r="O737" s="176"/>
      <c r="P737" s="82" t="s">
        <v>1228</v>
      </c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</row>
    <row r="738" spans="1:71" ht="16.5" customHeight="1" x14ac:dyDescent="0.25">
      <c r="A738" s="11"/>
      <c r="B738" s="11"/>
      <c r="C738" s="11"/>
      <c r="D738" s="11"/>
      <c r="E738" s="11"/>
      <c r="F738" s="11"/>
      <c r="G738" s="54"/>
      <c r="H738" s="54"/>
      <c r="I738" s="39"/>
      <c r="J738" s="40"/>
      <c r="K738" s="40"/>
      <c r="L738" s="177">
        <v>0.03</v>
      </c>
      <c r="M738" s="177">
        <v>2.9000000000000001E-2</v>
      </c>
      <c r="N738" s="41"/>
      <c r="O738" s="176"/>
      <c r="P738" s="82" t="s">
        <v>1229</v>
      </c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</row>
    <row r="739" spans="1:71" ht="16.5" customHeight="1" x14ac:dyDescent="0.25">
      <c r="A739" s="11"/>
      <c r="B739" s="11"/>
      <c r="C739" s="11"/>
      <c r="D739" s="11"/>
      <c r="E739" s="11"/>
      <c r="F739" s="11"/>
      <c r="G739" s="54"/>
      <c r="H739" s="54"/>
      <c r="I739" s="39"/>
      <c r="J739" s="40"/>
      <c r="K739" s="40"/>
      <c r="L739" s="177">
        <v>0.02</v>
      </c>
      <c r="M739" s="177">
        <v>1.7000000000000001E-2</v>
      </c>
      <c r="N739" s="41"/>
      <c r="O739" s="176"/>
      <c r="P739" s="82" t="s">
        <v>1230</v>
      </c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</row>
    <row r="740" spans="1:71" ht="16.5" customHeight="1" x14ac:dyDescent="0.25">
      <c r="A740" s="11"/>
      <c r="B740" s="11"/>
      <c r="C740" s="11"/>
      <c r="D740" s="11"/>
      <c r="E740" s="11"/>
      <c r="F740" s="11"/>
      <c r="G740" s="54"/>
      <c r="H740" s="54"/>
      <c r="I740" s="39"/>
      <c r="J740" s="40"/>
      <c r="K740" s="40"/>
      <c r="L740" s="177">
        <v>0.22</v>
      </c>
      <c r="M740" s="177">
        <v>0.22800000000000001</v>
      </c>
      <c r="N740" s="41"/>
      <c r="O740" s="176"/>
      <c r="P740" s="82" t="s">
        <v>1231</v>
      </c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</row>
    <row r="741" spans="1:71" ht="16.5" customHeight="1" x14ac:dyDescent="0.25">
      <c r="A741" s="11"/>
      <c r="B741" s="11"/>
      <c r="C741" s="11"/>
      <c r="D741" s="11"/>
      <c r="E741" s="11"/>
      <c r="F741" s="11"/>
      <c r="G741" s="54"/>
      <c r="H741" s="54"/>
      <c r="I741" s="178"/>
      <c r="J741" s="179"/>
      <c r="K741" s="179"/>
      <c r="L741" s="180">
        <v>0.36</v>
      </c>
      <c r="M741" s="180">
        <v>0.36399999999999999</v>
      </c>
      <c r="N741" s="181"/>
      <c r="O741" s="176"/>
      <c r="P741" s="82" t="s">
        <v>1220</v>
      </c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</row>
    <row r="742" spans="1:71" ht="16.5" customHeight="1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31"/>
      <c r="P742" s="15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</row>
    <row r="743" spans="1:71" ht="16.5" customHeight="1" x14ac:dyDescent="0.25">
      <c r="A743" s="11"/>
      <c r="B743" s="11"/>
      <c r="C743" s="11"/>
      <c r="D743" s="11"/>
      <c r="E743" s="11"/>
      <c r="F743" s="11"/>
      <c r="G743" s="108"/>
      <c r="H743" s="108"/>
      <c r="I743" s="108"/>
      <c r="J743" s="108"/>
      <c r="K743" s="108"/>
      <c r="L743" s="108">
        <v>32</v>
      </c>
      <c r="M743" s="108">
        <v>34</v>
      </c>
      <c r="N743" s="108"/>
      <c r="O743" s="114"/>
      <c r="P743" s="107" t="s">
        <v>1232</v>
      </c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</row>
    <row r="744" spans="1:71" ht="16.5" customHeight="1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>
        <v>14</v>
      </c>
      <c r="M744" s="11"/>
      <c r="N744" s="11"/>
      <c r="O744" s="31"/>
      <c r="P744" s="15" t="s">
        <v>1233</v>
      </c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</row>
    <row r="745" spans="1:71" ht="16.5" customHeight="1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>
        <v>18</v>
      </c>
      <c r="M745" s="11"/>
      <c r="N745" s="11"/>
      <c r="O745" s="31"/>
      <c r="P745" s="15" t="s">
        <v>1234</v>
      </c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</row>
    <row r="746" spans="1:71" ht="16.5" customHeight="1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31"/>
      <c r="P746" s="15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</row>
    <row r="747" spans="1:71" ht="16.5" customHeight="1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>
        <v>7</v>
      </c>
      <c r="M747" s="11">
        <v>7</v>
      </c>
      <c r="N747" s="11"/>
      <c r="O747" s="31"/>
      <c r="P747" s="15" t="s">
        <v>1213</v>
      </c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</row>
    <row r="748" spans="1:71" ht="16.5" customHeight="1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31"/>
      <c r="P748" s="15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</row>
    <row r="749" spans="1:71" ht="16.5" customHeight="1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>
        <v>2</v>
      </c>
      <c r="M749" s="11">
        <v>2</v>
      </c>
      <c r="N749" s="11"/>
      <c r="O749" s="31"/>
      <c r="P749" s="15" t="s">
        <v>1235</v>
      </c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</row>
    <row r="750" spans="1:71" ht="16.5" customHeight="1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>
        <f>259+302</f>
        <v>561</v>
      </c>
      <c r="M750" s="11">
        <v>561</v>
      </c>
      <c r="N750" s="11"/>
      <c r="O750" s="31"/>
      <c r="P750" s="15" t="s">
        <v>1236</v>
      </c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</row>
    <row r="751" spans="1:71" ht="16.5" customHeight="1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31"/>
      <c r="P751" s="15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</row>
    <row r="752" spans="1:71" ht="16.5" customHeight="1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>
        <v>7</v>
      </c>
      <c r="M752" s="11"/>
      <c r="N752" s="11"/>
      <c r="O752" s="31"/>
      <c r="P752" s="15" t="s">
        <v>1237</v>
      </c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</row>
    <row r="753" spans="1:71" ht="16.5" customHeight="1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31"/>
      <c r="P753" s="15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</row>
    <row r="754" spans="1:71" ht="16.5" customHeight="1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31"/>
      <c r="P754" s="15" t="s">
        <v>1216</v>
      </c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</row>
    <row r="755" spans="1:71" ht="16.5" customHeight="1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>
        <v>1</v>
      </c>
      <c r="M755" s="11"/>
      <c r="N755" s="11"/>
      <c r="O755" s="31"/>
      <c r="P755" s="15" t="s">
        <v>1238</v>
      </c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</row>
    <row r="756" spans="1:71" ht="16.5" customHeight="1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>
        <v>1</v>
      </c>
      <c r="M756" s="11"/>
      <c r="N756" s="11"/>
      <c r="O756" s="31"/>
      <c r="P756" s="15" t="s">
        <v>1239</v>
      </c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</row>
    <row r="757" spans="1:71" ht="16.5" customHeight="1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>
        <v>1</v>
      </c>
      <c r="M757" s="11"/>
      <c r="N757" s="11"/>
      <c r="O757" s="31"/>
      <c r="P757" s="15" t="s">
        <v>1240</v>
      </c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</row>
  </sheetData>
  <mergeCells count="64">
    <mergeCell ref="I709:N709"/>
    <mergeCell ref="I716:N716"/>
    <mergeCell ref="I723:N723"/>
    <mergeCell ref="I731:N731"/>
    <mergeCell ref="B613:N613"/>
    <mergeCell ref="B616:N616"/>
    <mergeCell ref="B632:N632"/>
    <mergeCell ref="B637:N637"/>
    <mergeCell ref="B646:N646"/>
    <mergeCell ref="G698:N698"/>
    <mergeCell ref="B588:N588"/>
    <mergeCell ref="B593:N593"/>
    <mergeCell ref="B598:N598"/>
    <mergeCell ref="B603:N603"/>
    <mergeCell ref="B608:N608"/>
    <mergeCell ref="B609:N609"/>
    <mergeCell ref="B561:N561"/>
    <mergeCell ref="B566:N566"/>
    <mergeCell ref="B572:N572"/>
    <mergeCell ref="B577:N577"/>
    <mergeCell ref="B578:N578"/>
    <mergeCell ref="B583:N583"/>
    <mergeCell ref="B527:N527"/>
    <mergeCell ref="B534:N534"/>
    <mergeCell ref="B541:N541"/>
    <mergeCell ref="B549:N549"/>
    <mergeCell ref="B550:N550"/>
    <mergeCell ref="B556:N556"/>
    <mergeCell ref="B481:N481"/>
    <mergeCell ref="B489:N489"/>
    <mergeCell ref="B497:N497"/>
    <mergeCell ref="B504:N504"/>
    <mergeCell ref="B512:N512"/>
    <mergeCell ref="B520:N520"/>
    <mergeCell ref="B449:N449"/>
    <mergeCell ref="B455:N455"/>
    <mergeCell ref="B456:N456"/>
    <mergeCell ref="B464:N464"/>
    <mergeCell ref="B472:N472"/>
    <mergeCell ref="B473:N473"/>
    <mergeCell ref="B422:N422"/>
    <mergeCell ref="B423:N423"/>
    <mergeCell ref="B429:N429"/>
    <mergeCell ref="B435:N435"/>
    <mergeCell ref="B436:N436"/>
    <mergeCell ref="B443:N443"/>
    <mergeCell ref="B386:N386"/>
    <mergeCell ref="B392:N392"/>
    <mergeCell ref="B398:N398"/>
    <mergeCell ref="B404:N404"/>
    <mergeCell ref="B410:N410"/>
    <mergeCell ref="B416:N416"/>
    <mergeCell ref="B356:N356"/>
    <mergeCell ref="B362:N362"/>
    <mergeCell ref="B368:N368"/>
    <mergeCell ref="B374:N374"/>
    <mergeCell ref="B379:N379"/>
    <mergeCell ref="B380:N380"/>
    <mergeCell ref="B325:N325"/>
    <mergeCell ref="B326:N326"/>
    <mergeCell ref="B332:N332"/>
    <mergeCell ref="B338:N338"/>
    <mergeCell ref="B344:N344"/>
    <mergeCell ref="B350:N350"/>
  </mergeCells>
  <conditionalFormatting sqref="O324:P324 B325:B326 C327:M331 B332:B336 C333:M337 N333:N335 B338:B342 C339:M343 N339:N341 B344:B348 C345:M349 N345:N347 B350:B354 C351:M355 N351:N353 B356:B360 C357:M361 N357:N359 B362:B366 C363:M367 N363:N365 B368:B372 C369:G373 H369:H370 I369:M373 N369:N371 H372:H373 B374:B384 C375:M378 N375:N377 C381:M384 N381:N383 B386:B390 C387:M390 N387:N389 B392:B396 C393:M396 N393:N395 B398:B402 C399:M402 N399:N401 B405:B414 C405:M409 N405:N407 N409 C411:M414 N411:N413 B416:B420 C417:M420 N417:N419 B422:B427 C424:M427 N424:N426 B429:B433 C430:M433 N430:N432 P434:P441 B435:B436 O435:O436 B443 O443:P443 B455 O455:P456 B462:N462 P474:P477 P479 P482:P485 P490:P493 B495 P495 B497 P503 B510:N510 B512 O512:P512 B518:N518 B520 P521:P524 B526 P526 B533:B534 C533:N533 O534:P534 B541 O541 P541:P545 B547:N547 P547 B555 B557:N560 B571 B589:N592 B599:N602 B632 O632 D705:F708 O705:AC708 G708:N708 D710:H715 O710:AC715 I715:N715 D717:F722 G717:H730 I717:AC722 D724:F730 I724:AC730">
    <cfRule type="cellIs" dxfId="991" priority="1" operator="lessThan">
      <formula>0</formula>
    </cfRule>
  </conditionalFormatting>
  <conditionalFormatting sqref="O541">
    <cfRule type="cellIs" dxfId="990" priority="2" operator="lessThan">
      <formula>0</formula>
    </cfRule>
  </conditionalFormatting>
  <conditionalFormatting sqref="B324:N324">
    <cfRule type="cellIs" dxfId="989" priority="3" operator="lessThan">
      <formula>0</formula>
    </cfRule>
  </conditionalFormatting>
  <conditionalFormatting sqref="O472:O473">
    <cfRule type="cellIs" dxfId="988" priority="4" operator="lessThan">
      <formula>0</formula>
    </cfRule>
  </conditionalFormatting>
  <conditionalFormatting sqref="O481 P487 P497:P503">
    <cfRule type="cellIs" dxfId="987" priority="5" operator="lessThan">
      <formula>0</formula>
    </cfRule>
  </conditionalFormatting>
  <conditionalFormatting sqref="O489">
    <cfRule type="cellIs" dxfId="986" priority="6" operator="lessThan">
      <formula>0</formula>
    </cfRule>
  </conditionalFormatting>
  <conditionalFormatting sqref="O520">
    <cfRule type="cellIs" dxfId="985" priority="7" operator="lessThan">
      <formula>0</formula>
    </cfRule>
  </conditionalFormatting>
  <conditionalFormatting sqref="B324:N324">
    <cfRule type="cellIs" dxfId="984" priority="8" operator="lessThan">
      <formula>0</formula>
    </cfRule>
  </conditionalFormatting>
  <conditionalFormatting sqref="P546">
    <cfRule type="cellIs" dxfId="983" priority="9" operator="lessThan">
      <formula>0</formula>
    </cfRule>
  </conditionalFormatting>
  <conditionalFormatting sqref="P457:P460">
    <cfRule type="cellIs" dxfId="982" priority="10" operator="lessThan">
      <formula>0</formula>
    </cfRule>
  </conditionalFormatting>
  <conditionalFormatting sqref="P461">
    <cfRule type="cellIs" dxfId="981" priority="11" operator="lessThan">
      <formula>0</formula>
    </cfRule>
  </conditionalFormatting>
  <conditionalFormatting sqref="P461">
    <cfRule type="cellIs" dxfId="980" priority="12" operator="lessThan">
      <formula>0</formula>
    </cfRule>
  </conditionalFormatting>
  <conditionalFormatting sqref="B472">
    <cfRule type="cellIs" dxfId="979" priority="13" operator="lessThan">
      <formula>0</formula>
    </cfRule>
  </conditionalFormatting>
  <conditionalFormatting sqref="B489">
    <cfRule type="cellIs" dxfId="978" priority="14" operator="lessThan">
      <formula>0</formula>
    </cfRule>
  </conditionalFormatting>
  <conditionalFormatting sqref="P478">
    <cfRule type="cellIs" dxfId="977" priority="15" operator="lessThan">
      <formula>0</formula>
    </cfRule>
  </conditionalFormatting>
  <conditionalFormatting sqref="P478">
    <cfRule type="cellIs" dxfId="976" priority="16" operator="lessThan">
      <formula>0</formula>
    </cfRule>
  </conditionalFormatting>
  <conditionalFormatting sqref="P525">
    <cfRule type="cellIs" dxfId="975" priority="17" operator="lessThan">
      <formula>0</formula>
    </cfRule>
  </conditionalFormatting>
  <conditionalFormatting sqref="B481 B473">
    <cfRule type="cellIs" dxfId="974" priority="18" operator="lessThan">
      <formula>0</formula>
    </cfRule>
  </conditionalFormatting>
  <conditionalFormatting sqref="P486">
    <cfRule type="cellIs" dxfId="973" priority="19" operator="lessThan">
      <formula>0</formula>
    </cfRule>
  </conditionalFormatting>
  <conditionalFormatting sqref="P494">
    <cfRule type="cellIs" dxfId="972" priority="20" operator="lessThan">
      <formula>0</formula>
    </cfRule>
  </conditionalFormatting>
  <conditionalFormatting sqref="P494">
    <cfRule type="cellIs" dxfId="971" priority="21" operator="lessThan">
      <formula>0</formula>
    </cfRule>
  </conditionalFormatting>
  <conditionalFormatting sqref="O497">
    <cfRule type="cellIs" dxfId="970" priority="22" operator="lessThan">
      <formula>0</formula>
    </cfRule>
  </conditionalFormatting>
  <conditionalFormatting sqref="P486">
    <cfRule type="cellIs" dxfId="969" priority="23" operator="lessThan">
      <formula>0</formula>
    </cfRule>
  </conditionalFormatting>
  <conditionalFormatting sqref="P525">
    <cfRule type="cellIs" dxfId="968" priority="24" operator="lessThan">
      <formula>0</formula>
    </cfRule>
  </conditionalFormatting>
  <conditionalFormatting sqref="O542:O545">
    <cfRule type="cellIs" dxfId="967" priority="25" operator="lessThan">
      <formula>0</formula>
    </cfRule>
  </conditionalFormatting>
  <conditionalFormatting sqref="O521:O524">
    <cfRule type="cellIs" dxfId="966" priority="26" operator="lessThan">
      <formula>0</formula>
    </cfRule>
  </conditionalFormatting>
  <conditionalFormatting sqref="P342">
    <cfRule type="cellIs" dxfId="965" priority="27" operator="lessThan">
      <formula>0</formula>
    </cfRule>
  </conditionalFormatting>
  <conditionalFormatting sqref="P546">
    <cfRule type="cellIs" dxfId="964" priority="28" operator="lessThan">
      <formula>0</formula>
    </cfRule>
  </conditionalFormatting>
  <conditionalFormatting sqref="P502">
    <cfRule type="cellIs" dxfId="963" priority="29" operator="lessThan">
      <formula>0</formula>
    </cfRule>
  </conditionalFormatting>
  <conditionalFormatting sqref="J329:N330 K327:N328">
    <cfRule type="cellIs" dxfId="962" priority="30" operator="lessThan">
      <formula>0</formula>
    </cfRule>
  </conditionalFormatting>
  <conditionalFormatting sqref="O474:O477">
    <cfRule type="cellIs" dxfId="961" priority="31" operator="lessThan">
      <formula>0</formula>
    </cfRule>
  </conditionalFormatting>
  <conditionalFormatting sqref="O482:O485">
    <cfRule type="cellIs" dxfId="960" priority="32" operator="lessThan">
      <formula>0</formula>
    </cfRule>
  </conditionalFormatting>
  <conditionalFormatting sqref="O497:O501">
    <cfRule type="cellIs" dxfId="959" priority="33" operator="lessThan">
      <formula>0</formula>
    </cfRule>
  </conditionalFormatting>
  <conditionalFormatting sqref="O490:O493">
    <cfRule type="cellIs" dxfId="958" priority="34" operator="lessThan">
      <formula>0</formula>
    </cfRule>
  </conditionalFormatting>
  <conditionalFormatting sqref="P502">
    <cfRule type="cellIs" dxfId="957" priority="35" operator="lessThan">
      <formula>0</formula>
    </cfRule>
  </conditionalFormatting>
  <conditionalFormatting sqref="P330">
    <cfRule type="cellIs" dxfId="956" priority="36" operator="lessThan">
      <formula>0</formula>
    </cfRule>
  </conditionalFormatting>
  <conditionalFormatting sqref="P498:P501 B497">
    <cfRule type="cellIs" dxfId="955" priority="37" operator="lessThan">
      <formula>0</formula>
    </cfRule>
  </conditionalFormatting>
  <conditionalFormatting sqref="O513:O516">
    <cfRule type="cellIs" dxfId="954" priority="38" operator="lessThan">
      <formula>0</formula>
    </cfRule>
  </conditionalFormatting>
  <conditionalFormatting sqref="P513:P516 P518">
    <cfRule type="cellIs" dxfId="953" priority="39" operator="lessThan">
      <formula>0</formula>
    </cfRule>
  </conditionalFormatting>
  <conditionalFormatting sqref="P517">
    <cfRule type="cellIs" dxfId="952" priority="40" operator="lessThan">
      <formula>0</formula>
    </cfRule>
  </conditionalFormatting>
  <conditionalFormatting sqref="P444:P448">
    <cfRule type="cellIs" dxfId="951" priority="41" operator="lessThan">
      <formula>0</formula>
    </cfRule>
  </conditionalFormatting>
  <conditionalFormatting sqref="P517">
    <cfRule type="cellIs" dxfId="950" priority="42" operator="lessThan">
      <formula>0</formula>
    </cfRule>
  </conditionalFormatting>
  <conditionalFormatting sqref="J327">
    <cfRule type="cellIs" dxfId="949" priority="43" operator="lessThan">
      <formula>0</formula>
    </cfRule>
  </conditionalFormatting>
  <conditionalFormatting sqref="O498:O501">
    <cfRule type="cellIs" dxfId="948" priority="44" operator="lessThan">
      <formula>0</formula>
    </cfRule>
  </conditionalFormatting>
  <conditionalFormatting sqref="O325:P326 P327:P329">
    <cfRule type="cellIs" dxfId="947" priority="45" operator="lessThan">
      <formula>0</formula>
    </cfRule>
  </conditionalFormatting>
  <conditionalFormatting sqref="P372">
    <cfRule type="cellIs" dxfId="946" priority="46" operator="lessThan">
      <formula>0</formula>
    </cfRule>
  </conditionalFormatting>
  <conditionalFormatting sqref="B325">
    <cfRule type="cellIs" dxfId="945" priority="47" operator="lessThan">
      <formula>0</formula>
    </cfRule>
  </conditionalFormatting>
  <conditionalFormatting sqref="O369:O371">
    <cfRule type="cellIs" dxfId="944" priority="48" operator="lessThan">
      <formula>0</formula>
    </cfRule>
  </conditionalFormatting>
  <conditionalFormatting sqref="P373">
    <cfRule type="cellIs" dxfId="943" priority="49" operator="lessThan">
      <formula>0</formula>
    </cfRule>
  </conditionalFormatting>
  <conditionalFormatting sqref="O325:O326">
    <cfRule type="cellIs" dxfId="942" priority="50" operator="lessThan">
      <formula>0</formula>
    </cfRule>
  </conditionalFormatting>
  <conditionalFormatting sqref="O327:O330">
    <cfRule type="cellIs" dxfId="941" priority="51" operator="lessThan">
      <formula>0</formula>
    </cfRule>
  </conditionalFormatting>
  <conditionalFormatting sqref="C373:M373">
    <cfRule type="cellIs" dxfId="940" priority="52" operator="lessThan">
      <formula>0</formula>
    </cfRule>
  </conditionalFormatting>
  <conditionalFormatting sqref="P331">
    <cfRule type="cellIs" dxfId="939" priority="53" operator="lessThan">
      <formula>0</formula>
    </cfRule>
  </conditionalFormatting>
  <conditionalFormatting sqref="O374:P374 P375:P377">
    <cfRule type="cellIs" dxfId="938" priority="54" operator="lessThan">
      <formula>0</formula>
    </cfRule>
  </conditionalFormatting>
  <conditionalFormatting sqref="O375:O377">
    <cfRule type="cellIs" dxfId="937" priority="55" operator="lessThan">
      <formula>0</formula>
    </cfRule>
  </conditionalFormatting>
  <conditionalFormatting sqref="C333:J333">
    <cfRule type="cellIs" dxfId="936" priority="56" operator="lessThan">
      <formula>0</formula>
    </cfRule>
  </conditionalFormatting>
  <conditionalFormatting sqref="H361">
    <cfRule type="cellIs" dxfId="935" priority="57" operator="lessThan">
      <formula>0</formula>
    </cfRule>
  </conditionalFormatting>
  <conditionalFormatting sqref="P378">
    <cfRule type="cellIs" dxfId="934" priority="58" operator="lessThan">
      <formula>0</formula>
    </cfRule>
  </conditionalFormatting>
  <conditionalFormatting sqref="B326">
    <cfRule type="cellIs" dxfId="933" priority="59" operator="lessThan">
      <formula>0</formula>
    </cfRule>
  </conditionalFormatting>
  <conditionalFormatting sqref="J328">
    <cfRule type="cellIs" dxfId="932" priority="60" operator="lessThan">
      <formula>0</formula>
    </cfRule>
  </conditionalFormatting>
  <conditionalFormatting sqref="O331">
    <cfRule type="cellIs" dxfId="931" priority="61" operator="lessThan">
      <formula>0</formula>
    </cfRule>
  </conditionalFormatting>
  <conditionalFormatting sqref="O416">
    <cfRule type="cellIs" dxfId="930" priority="62" operator="lessThan">
      <formula>0</formula>
    </cfRule>
  </conditionalFormatting>
  <conditionalFormatting sqref="P330">
    <cfRule type="cellIs" dxfId="929" priority="63" operator="lessThan">
      <formula>0</formula>
    </cfRule>
  </conditionalFormatting>
  <conditionalFormatting sqref="O332:P332 P333:P335">
    <cfRule type="cellIs" dxfId="928" priority="64" operator="lessThan">
      <formula>0</formula>
    </cfRule>
  </conditionalFormatting>
  <conditionalFormatting sqref="O332">
    <cfRule type="cellIs" dxfId="927" priority="65" operator="lessThan">
      <formula>0</formula>
    </cfRule>
  </conditionalFormatting>
  <conditionalFormatting sqref="O333:O336">
    <cfRule type="cellIs" dxfId="926" priority="66" operator="lessThan">
      <formula>0</formula>
    </cfRule>
  </conditionalFormatting>
  <conditionalFormatting sqref="I334 K334:N334 C335:M336 K333:M333">
    <cfRule type="cellIs" dxfId="925" priority="67" operator="lessThan">
      <formula>0</formula>
    </cfRule>
  </conditionalFormatting>
  <conditionalFormatting sqref="B332">
    <cfRule type="cellIs" dxfId="924" priority="68" operator="lessThan">
      <formula>0</formula>
    </cfRule>
  </conditionalFormatting>
  <conditionalFormatting sqref="I333">
    <cfRule type="cellIs" dxfId="923" priority="69" operator="lessThan">
      <formula>0</formula>
    </cfRule>
  </conditionalFormatting>
  <conditionalFormatting sqref="P337">
    <cfRule type="cellIs" dxfId="922" priority="70" operator="lessThan">
      <formula>0</formula>
    </cfRule>
  </conditionalFormatting>
  <conditionalFormatting sqref="C334:J334">
    <cfRule type="cellIs" dxfId="921" priority="71" operator="lessThan">
      <formula>0</formula>
    </cfRule>
  </conditionalFormatting>
  <conditionalFormatting sqref="P336">
    <cfRule type="cellIs" dxfId="920" priority="72" operator="lessThan">
      <formula>0</formula>
    </cfRule>
  </conditionalFormatting>
  <conditionalFormatting sqref="P336">
    <cfRule type="cellIs" dxfId="919" priority="73" operator="lessThan">
      <formula>0</formula>
    </cfRule>
  </conditionalFormatting>
  <conditionalFormatting sqref="O338:P338 P339:P341">
    <cfRule type="cellIs" dxfId="918" priority="74" operator="lessThan">
      <formula>0</formula>
    </cfRule>
  </conditionalFormatting>
  <conditionalFormatting sqref="O338">
    <cfRule type="cellIs" dxfId="917" priority="75" operator="lessThan">
      <formula>0</formula>
    </cfRule>
  </conditionalFormatting>
  <conditionalFormatting sqref="J339">
    <cfRule type="cellIs" dxfId="916" priority="76" operator="lessThan">
      <formula>0</formula>
    </cfRule>
  </conditionalFormatting>
  <conditionalFormatting sqref="K339:N340 J341:M342">
    <cfRule type="cellIs" dxfId="915" priority="77" operator="lessThan">
      <formula>0</formula>
    </cfRule>
  </conditionalFormatting>
  <conditionalFormatting sqref="O344">
    <cfRule type="cellIs" dxfId="914" priority="78" operator="lessThan">
      <formula>0</formula>
    </cfRule>
  </conditionalFormatting>
  <conditionalFormatting sqref="P343">
    <cfRule type="cellIs" dxfId="913" priority="79" operator="lessThan">
      <formula>0</formula>
    </cfRule>
  </conditionalFormatting>
  <conditionalFormatting sqref="B338">
    <cfRule type="cellIs" dxfId="912" priority="80" operator="lessThan">
      <formula>0</formula>
    </cfRule>
  </conditionalFormatting>
  <conditionalFormatting sqref="O381:O383">
    <cfRule type="cellIs" dxfId="911" priority="81" operator="lessThan">
      <formula>0</formula>
    </cfRule>
  </conditionalFormatting>
  <conditionalFormatting sqref="J340">
    <cfRule type="cellIs" dxfId="910" priority="82" operator="lessThan">
      <formula>0</formula>
    </cfRule>
  </conditionalFormatting>
  <conditionalFormatting sqref="P342">
    <cfRule type="cellIs" dxfId="909" priority="83" operator="lessThan">
      <formula>0</formula>
    </cfRule>
  </conditionalFormatting>
  <conditionalFormatting sqref="O344:P344 P345:P347">
    <cfRule type="cellIs" dxfId="908" priority="84" operator="lessThan">
      <formula>0</formula>
    </cfRule>
  </conditionalFormatting>
  <conditionalFormatting sqref="P348">
    <cfRule type="cellIs" dxfId="907" priority="85" operator="lessThan">
      <formula>0</formula>
    </cfRule>
  </conditionalFormatting>
  <conditionalFormatting sqref="I346 K345:N346 C347:M348">
    <cfRule type="cellIs" dxfId="906" priority="86" operator="lessThan">
      <formula>0</formula>
    </cfRule>
  </conditionalFormatting>
  <conditionalFormatting sqref="I345">
    <cfRule type="cellIs" dxfId="905" priority="87" operator="lessThan">
      <formula>0</formula>
    </cfRule>
  </conditionalFormatting>
  <conditionalFormatting sqref="C345:J345">
    <cfRule type="cellIs" dxfId="904" priority="88" operator="lessThan">
      <formula>0</formula>
    </cfRule>
  </conditionalFormatting>
  <conditionalFormatting sqref="B344">
    <cfRule type="cellIs" dxfId="903" priority="89" operator="lessThan">
      <formula>0</formula>
    </cfRule>
  </conditionalFormatting>
  <conditionalFormatting sqref="P349">
    <cfRule type="cellIs" dxfId="902" priority="90" operator="lessThan">
      <formula>0</formula>
    </cfRule>
  </conditionalFormatting>
  <conditionalFormatting sqref="O387:O389">
    <cfRule type="cellIs" dxfId="901" priority="91" operator="lessThan">
      <formula>0</formula>
    </cfRule>
  </conditionalFormatting>
  <conditionalFormatting sqref="C346:J346">
    <cfRule type="cellIs" dxfId="900" priority="92" operator="lessThan">
      <formula>0</formula>
    </cfRule>
  </conditionalFormatting>
  <conditionalFormatting sqref="P348">
    <cfRule type="cellIs" dxfId="899" priority="93" operator="lessThan">
      <formula>0</formula>
    </cfRule>
  </conditionalFormatting>
  <conditionalFormatting sqref="O350:P350 P351:P353">
    <cfRule type="cellIs" dxfId="898" priority="94" operator="lessThan">
      <formula>0</formula>
    </cfRule>
  </conditionalFormatting>
  <conditionalFormatting sqref="O350">
    <cfRule type="cellIs" dxfId="897" priority="95" operator="lessThan">
      <formula>0</formula>
    </cfRule>
  </conditionalFormatting>
  <conditionalFormatting sqref="O351:O353">
    <cfRule type="cellIs" dxfId="896" priority="96" operator="lessThan">
      <formula>0</formula>
    </cfRule>
  </conditionalFormatting>
  <conditionalFormatting sqref="I352 K351:N352 C353:M354">
    <cfRule type="cellIs" dxfId="895" priority="97" operator="lessThan">
      <formula>0</formula>
    </cfRule>
  </conditionalFormatting>
  <conditionalFormatting sqref="I351">
    <cfRule type="cellIs" dxfId="894" priority="98" operator="lessThan">
      <formula>0</formula>
    </cfRule>
  </conditionalFormatting>
  <conditionalFormatting sqref="C351:J351">
    <cfRule type="cellIs" dxfId="893" priority="99" operator="lessThan">
      <formula>0</formula>
    </cfRule>
  </conditionalFormatting>
  <conditionalFormatting sqref="B350">
    <cfRule type="cellIs" dxfId="892" priority="100" operator="lessThan">
      <formula>0</formula>
    </cfRule>
  </conditionalFormatting>
  <conditionalFormatting sqref="P355">
    <cfRule type="cellIs" dxfId="891" priority="101" operator="lessThan">
      <formula>0</formula>
    </cfRule>
  </conditionalFormatting>
  <conditionalFormatting sqref="C352:J352">
    <cfRule type="cellIs" dxfId="890" priority="102" operator="lessThan">
      <formula>0</formula>
    </cfRule>
  </conditionalFormatting>
  <conditionalFormatting sqref="P354">
    <cfRule type="cellIs" dxfId="889" priority="103" operator="lessThan">
      <formula>0</formula>
    </cfRule>
  </conditionalFormatting>
  <conditionalFormatting sqref="P354">
    <cfRule type="cellIs" dxfId="888" priority="104" operator="lessThan">
      <formula>0</formula>
    </cfRule>
  </conditionalFormatting>
  <conditionalFormatting sqref="O356:P356 P357:P359">
    <cfRule type="cellIs" dxfId="887" priority="105" operator="lessThan">
      <formula>0</formula>
    </cfRule>
  </conditionalFormatting>
  <conditionalFormatting sqref="O356">
    <cfRule type="cellIs" dxfId="886" priority="106" operator="lessThan">
      <formula>0</formula>
    </cfRule>
  </conditionalFormatting>
  <conditionalFormatting sqref="O357:O359">
    <cfRule type="cellIs" dxfId="885" priority="107" operator="lessThan">
      <formula>0</formula>
    </cfRule>
  </conditionalFormatting>
  <conditionalFormatting sqref="I358 K357:N358 C359:N359 C360:M360">
    <cfRule type="cellIs" dxfId="884" priority="108" operator="lessThan">
      <formula>0</formula>
    </cfRule>
  </conditionalFormatting>
  <conditionalFormatting sqref="I357">
    <cfRule type="cellIs" dxfId="883" priority="109" operator="lessThan">
      <formula>0</formula>
    </cfRule>
  </conditionalFormatting>
  <conditionalFormatting sqref="C357:J357">
    <cfRule type="cellIs" dxfId="882" priority="110" operator="lessThan">
      <formula>0</formula>
    </cfRule>
  </conditionalFormatting>
  <conditionalFormatting sqref="B356">
    <cfRule type="cellIs" dxfId="881" priority="111" operator="lessThan">
      <formula>0</formula>
    </cfRule>
  </conditionalFormatting>
  <conditionalFormatting sqref="P361">
    <cfRule type="cellIs" dxfId="880" priority="112" operator="lessThan">
      <formula>0</formula>
    </cfRule>
  </conditionalFormatting>
  <conditionalFormatting sqref="C358:J358">
    <cfRule type="cellIs" dxfId="879" priority="113" operator="lessThan">
      <formula>0</formula>
    </cfRule>
  </conditionalFormatting>
  <conditionalFormatting sqref="P360">
    <cfRule type="cellIs" dxfId="878" priority="114" operator="lessThan">
      <formula>0</formula>
    </cfRule>
  </conditionalFormatting>
  <conditionalFormatting sqref="P360">
    <cfRule type="cellIs" dxfId="877" priority="115" operator="lessThan">
      <formula>0</formula>
    </cfRule>
  </conditionalFormatting>
  <conditionalFormatting sqref="O362:P362 P363:P365">
    <cfRule type="cellIs" dxfId="876" priority="116" operator="lessThan">
      <formula>0</formula>
    </cfRule>
  </conditionalFormatting>
  <conditionalFormatting sqref="O362">
    <cfRule type="cellIs" dxfId="875" priority="117" operator="lessThan">
      <formula>0</formula>
    </cfRule>
  </conditionalFormatting>
  <conditionalFormatting sqref="O363:O365">
    <cfRule type="cellIs" dxfId="874" priority="118" operator="lessThan">
      <formula>0</formula>
    </cfRule>
  </conditionalFormatting>
  <conditionalFormatting sqref="B362">
    <cfRule type="cellIs" dxfId="873" priority="119" operator="lessThan">
      <formula>0</formula>
    </cfRule>
  </conditionalFormatting>
  <conditionalFormatting sqref="P367">
    <cfRule type="cellIs" dxfId="872" priority="120" operator="lessThan">
      <formula>0</formula>
    </cfRule>
  </conditionalFormatting>
  <conditionalFormatting sqref="P366">
    <cfRule type="cellIs" dxfId="871" priority="121" operator="lessThan">
      <formula>0</formula>
    </cfRule>
  </conditionalFormatting>
  <conditionalFormatting sqref="P366">
    <cfRule type="cellIs" dxfId="870" priority="122" operator="lessThan">
      <formula>0</formula>
    </cfRule>
  </conditionalFormatting>
  <conditionalFormatting sqref="O368:P368 P369:P371">
    <cfRule type="cellIs" dxfId="869" priority="123" operator="lessThan">
      <formula>0</formula>
    </cfRule>
  </conditionalFormatting>
  <conditionalFormatting sqref="O368">
    <cfRule type="cellIs" dxfId="868" priority="124" operator="lessThan">
      <formula>0</formula>
    </cfRule>
  </conditionalFormatting>
  <conditionalFormatting sqref="H373">
    <cfRule type="cellIs" dxfId="867" priority="125" operator="lessThan">
      <formula>0</formula>
    </cfRule>
  </conditionalFormatting>
  <conditionalFormatting sqref="B368">
    <cfRule type="cellIs" dxfId="866" priority="126" operator="lessThan">
      <formula>0</formula>
    </cfRule>
  </conditionalFormatting>
  <conditionalFormatting sqref="H354">
    <cfRule type="cellIs" dxfId="865" priority="127" operator="lessThan">
      <formula>0</formula>
    </cfRule>
  </conditionalFormatting>
  <conditionalFormatting sqref="P372">
    <cfRule type="cellIs" dxfId="864" priority="128" operator="lessThan">
      <formula>0</formula>
    </cfRule>
  </conditionalFormatting>
  <conditionalFormatting sqref="H336">
    <cfRule type="cellIs" dxfId="863" priority="129" operator="lessThan">
      <formula>0</formula>
    </cfRule>
  </conditionalFormatting>
  <conditionalFormatting sqref="H337">
    <cfRule type="cellIs" dxfId="862" priority="130" operator="lessThan">
      <formula>0</formula>
    </cfRule>
  </conditionalFormatting>
  <conditionalFormatting sqref="O374">
    <cfRule type="cellIs" dxfId="861" priority="131" operator="lessThan">
      <formula>0</formula>
    </cfRule>
  </conditionalFormatting>
  <conditionalFormatting sqref="P414">
    <cfRule type="cellIs" dxfId="860" priority="132" operator="lessThan">
      <formula>0</formula>
    </cfRule>
  </conditionalFormatting>
  <conditionalFormatting sqref="H348">
    <cfRule type="cellIs" dxfId="859" priority="133" operator="lessThan">
      <formula>0</formula>
    </cfRule>
  </conditionalFormatting>
  <conditionalFormatting sqref="P378">
    <cfRule type="cellIs" dxfId="858" priority="134" operator="lessThan">
      <formula>0</formula>
    </cfRule>
  </conditionalFormatting>
  <conditionalFormatting sqref="O416:P416 P417:P419">
    <cfRule type="cellIs" dxfId="857" priority="135" operator="lessThan">
      <formula>0</formula>
    </cfRule>
  </conditionalFormatting>
  <conditionalFormatting sqref="C367:M367">
    <cfRule type="cellIs" dxfId="856" priority="136" operator="lessThan">
      <formula>0</formula>
    </cfRule>
  </conditionalFormatting>
  <conditionalFormatting sqref="C361:M361">
    <cfRule type="cellIs" dxfId="855" priority="137" operator="lessThan">
      <formula>0</formula>
    </cfRule>
  </conditionalFormatting>
  <conditionalFormatting sqref="C355:M355">
    <cfRule type="cellIs" dxfId="854" priority="138" operator="lessThan">
      <formula>0</formula>
    </cfRule>
  </conditionalFormatting>
  <conditionalFormatting sqref="C349:M349">
    <cfRule type="cellIs" dxfId="853" priority="139" operator="lessThan">
      <formula>0</formula>
    </cfRule>
  </conditionalFormatting>
  <conditionalFormatting sqref="J343:M343">
    <cfRule type="cellIs" dxfId="852" priority="140" operator="lessThan">
      <formula>0</formula>
    </cfRule>
  </conditionalFormatting>
  <conditionalFormatting sqref="C337:M337">
    <cfRule type="cellIs" dxfId="851" priority="141" operator="lessThan">
      <formula>0</formula>
    </cfRule>
  </conditionalFormatting>
  <conditionalFormatting sqref="J331:N331">
    <cfRule type="cellIs" dxfId="850" priority="142" operator="lessThan">
      <formula>0</formula>
    </cfRule>
  </conditionalFormatting>
  <conditionalFormatting sqref="B374">
    <cfRule type="cellIs" dxfId="849" priority="143" operator="lessThan">
      <formula>0</formula>
    </cfRule>
  </conditionalFormatting>
  <conditionalFormatting sqref="B379">
    <cfRule type="cellIs" dxfId="848" priority="144" operator="lessThan">
      <formula>0</formula>
    </cfRule>
  </conditionalFormatting>
  <conditionalFormatting sqref="P384">
    <cfRule type="cellIs" dxfId="847" priority="145" operator="lessThan">
      <formula>0</formula>
    </cfRule>
  </conditionalFormatting>
  <conditionalFormatting sqref="P385">
    <cfRule type="cellIs" dxfId="846" priority="146" operator="lessThan">
      <formula>0</formula>
    </cfRule>
  </conditionalFormatting>
  <conditionalFormatting sqref="O380:P380 P381:P383">
    <cfRule type="cellIs" dxfId="845" priority="147" operator="lessThan">
      <formula>0</formula>
    </cfRule>
  </conditionalFormatting>
  <conditionalFormatting sqref="O380">
    <cfRule type="cellIs" dxfId="844" priority="148" operator="lessThan">
      <formula>0</formula>
    </cfRule>
  </conditionalFormatting>
  <conditionalFormatting sqref="P384">
    <cfRule type="cellIs" dxfId="843" priority="149" operator="lessThan">
      <formula>0</formula>
    </cfRule>
  </conditionalFormatting>
  <conditionalFormatting sqref="B380">
    <cfRule type="cellIs" dxfId="842" priority="150" operator="lessThan">
      <formula>0</formula>
    </cfRule>
  </conditionalFormatting>
  <conditionalFormatting sqref="P390">
    <cfRule type="cellIs" dxfId="841" priority="151" operator="lessThan">
      <formula>0</formula>
    </cfRule>
  </conditionalFormatting>
  <conditionalFormatting sqref="P391">
    <cfRule type="cellIs" dxfId="840" priority="152" operator="lessThan">
      <formula>0</formula>
    </cfRule>
  </conditionalFormatting>
  <conditionalFormatting sqref="O386:P386 P387:P389">
    <cfRule type="cellIs" dxfId="839" priority="153" operator="lessThan">
      <formula>0</formula>
    </cfRule>
  </conditionalFormatting>
  <conditionalFormatting sqref="O386">
    <cfRule type="cellIs" dxfId="838" priority="154" operator="lessThan">
      <formula>0</formula>
    </cfRule>
  </conditionalFormatting>
  <conditionalFormatting sqref="P390">
    <cfRule type="cellIs" dxfId="837" priority="155" operator="lessThan">
      <formula>0</formula>
    </cfRule>
  </conditionalFormatting>
  <conditionalFormatting sqref="B386">
    <cfRule type="cellIs" dxfId="836" priority="156" operator="lessThan">
      <formula>0</formula>
    </cfRule>
  </conditionalFormatting>
  <conditionalFormatting sqref="P408">
    <cfRule type="cellIs" dxfId="835" priority="157" operator="lessThan">
      <formula>0</formula>
    </cfRule>
  </conditionalFormatting>
  <conditionalFormatting sqref="O405:O407">
    <cfRule type="cellIs" dxfId="834" priority="158" operator="lessThan">
      <formula>0</formula>
    </cfRule>
  </conditionalFormatting>
  <conditionalFormatting sqref="P409">
    <cfRule type="cellIs" dxfId="833" priority="159" operator="lessThan">
      <formula>0</formula>
    </cfRule>
  </conditionalFormatting>
  <conditionalFormatting sqref="O404:P404 P405:P407">
    <cfRule type="cellIs" dxfId="832" priority="160" operator="lessThan">
      <formula>0</formula>
    </cfRule>
  </conditionalFormatting>
  <conditionalFormatting sqref="O404">
    <cfRule type="cellIs" dxfId="831" priority="161" operator="lessThan">
      <formula>0</formula>
    </cfRule>
  </conditionalFormatting>
  <conditionalFormatting sqref="P408">
    <cfRule type="cellIs" dxfId="830" priority="162" operator="lessThan">
      <formula>0</formula>
    </cfRule>
  </conditionalFormatting>
  <conditionalFormatting sqref="H367">
    <cfRule type="cellIs" dxfId="829" priority="163" operator="lessThan">
      <formula>0</formula>
    </cfRule>
  </conditionalFormatting>
  <conditionalFormatting sqref="O411:O413">
    <cfRule type="cellIs" dxfId="828" priority="164" operator="lessThan">
      <formula>0</formula>
    </cfRule>
  </conditionalFormatting>
  <conditionalFormatting sqref="P420">
    <cfRule type="cellIs" dxfId="827" priority="165" operator="lessThan">
      <formula>0</formula>
    </cfRule>
  </conditionalFormatting>
  <conditionalFormatting sqref="H360">
    <cfRule type="cellIs" dxfId="826" priority="166" operator="lessThan">
      <formula>0</formula>
    </cfRule>
  </conditionalFormatting>
  <conditionalFormatting sqref="H355">
    <cfRule type="cellIs" dxfId="825" priority="167" operator="lessThan">
      <formula>0</formula>
    </cfRule>
  </conditionalFormatting>
  <conditionalFormatting sqref="P414">
    <cfRule type="cellIs" dxfId="824" priority="168" operator="lessThan">
      <formula>0</formula>
    </cfRule>
  </conditionalFormatting>
  <conditionalFormatting sqref="H349">
    <cfRule type="cellIs" dxfId="823" priority="169" operator="lessThan">
      <formula>0</formula>
    </cfRule>
  </conditionalFormatting>
  <conditionalFormatting sqref="O417:O419">
    <cfRule type="cellIs" dxfId="822" priority="170" operator="lessThan">
      <formula>0</formula>
    </cfRule>
  </conditionalFormatting>
  <conditionalFormatting sqref="O410:P410 P411:P413">
    <cfRule type="cellIs" dxfId="821" priority="171" operator="lessThan">
      <formula>0</formula>
    </cfRule>
  </conditionalFormatting>
  <conditionalFormatting sqref="O410">
    <cfRule type="cellIs" dxfId="820" priority="172" operator="lessThan">
      <formula>0</formula>
    </cfRule>
  </conditionalFormatting>
  <conditionalFormatting sqref="B410">
    <cfRule type="cellIs" dxfId="819" priority="173" operator="lessThan">
      <formula>0</formula>
    </cfRule>
  </conditionalFormatting>
  <conditionalFormatting sqref="P421:P422">
    <cfRule type="cellIs" dxfId="818" priority="174" operator="lessThan">
      <formula>0</formula>
    </cfRule>
  </conditionalFormatting>
  <conditionalFormatting sqref="P420">
    <cfRule type="cellIs" dxfId="817" priority="175" operator="lessThan">
      <formula>0</formula>
    </cfRule>
  </conditionalFormatting>
  <conditionalFormatting sqref="B422">
    <cfRule type="cellIs" dxfId="816" priority="176" operator="lessThan">
      <formula>0</formula>
    </cfRule>
  </conditionalFormatting>
  <conditionalFormatting sqref="B416">
    <cfRule type="cellIs" dxfId="815" priority="177" operator="lessThan">
      <formula>0</formula>
    </cfRule>
  </conditionalFormatting>
  <conditionalFormatting sqref="O422">
    <cfRule type="cellIs" dxfId="814" priority="178" operator="lessThan">
      <formula>0</formula>
    </cfRule>
  </conditionalFormatting>
  <conditionalFormatting sqref="B423">
    <cfRule type="cellIs" dxfId="813" priority="179" operator="lessThan">
      <formula>0</formula>
    </cfRule>
  </conditionalFormatting>
  <conditionalFormatting sqref="P415">
    <cfRule type="cellIs" dxfId="812" priority="180" operator="lessThan">
      <formula>0</formula>
    </cfRule>
  </conditionalFormatting>
  <conditionalFormatting sqref="P424:P426">
    <cfRule type="cellIs" dxfId="811" priority="181" operator="lessThan">
      <formula>0</formula>
    </cfRule>
  </conditionalFormatting>
  <conditionalFormatting sqref="O424:O426">
    <cfRule type="cellIs" dxfId="810" priority="182" operator="lessThan">
      <formula>0</formula>
    </cfRule>
  </conditionalFormatting>
  <conditionalFormatting sqref="P571">
    <cfRule type="cellIs" dxfId="809" priority="183" operator="lessThan">
      <formula>0</formula>
    </cfRule>
  </conditionalFormatting>
  <conditionalFormatting sqref="B603">
    <cfRule type="cellIs" dxfId="808" priority="184" operator="lessThan">
      <formula>0</formula>
    </cfRule>
  </conditionalFormatting>
  <conditionalFormatting sqref="O430:O432">
    <cfRule type="cellIs" dxfId="807" priority="185" operator="lessThan">
      <formula>0</formula>
    </cfRule>
  </conditionalFormatting>
  <conditionalFormatting sqref="P433">
    <cfRule type="cellIs" dxfId="806" priority="186" operator="lessThan">
      <formula>0</formula>
    </cfRule>
  </conditionalFormatting>
  <conditionalFormatting sqref="P555">
    <cfRule type="cellIs" dxfId="805" priority="187" operator="lessThan">
      <formula>0</formula>
    </cfRule>
  </conditionalFormatting>
  <conditionalFormatting sqref="P427">
    <cfRule type="cellIs" dxfId="804" priority="188" operator="lessThan">
      <formula>0</formula>
    </cfRule>
  </conditionalFormatting>
  <conditionalFormatting sqref="P427">
    <cfRule type="cellIs" dxfId="803" priority="189" operator="lessThan">
      <formula>0</formula>
    </cfRule>
  </conditionalFormatting>
  <conditionalFormatting sqref="P433">
    <cfRule type="cellIs" dxfId="802" priority="190" operator="lessThan">
      <formula>0</formula>
    </cfRule>
  </conditionalFormatting>
  <conditionalFormatting sqref="J551:N553 J554:M554">
    <cfRule type="cellIs" dxfId="801" priority="191" operator="lessThan">
      <formula>0</formula>
    </cfRule>
  </conditionalFormatting>
  <conditionalFormatting sqref="B429">
    <cfRule type="cellIs" dxfId="800" priority="192" operator="lessThan">
      <formula>0</formula>
    </cfRule>
  </conditionalFormatting>
  <conditionalFormatting sqref="O567:O570">
    <cfRule type="cellIs" dxfId="799" priority="193" operator="lessThan">
      <formula>0</formula>
    </cfRule>
  </conditionalFormatting>
  <conditionalFormatting sqref="P430:P432">
    <cfRule type="cellIs" dxfId="798" priority="194" operator="lessThan">
      <formula>0</formula>
    </cfRule>
  </conditionalFormatting>
  <conditionalFormatting sqref="P551:P553">
    <cfRule type="cellIs" dxfId="797" priority="195" operator="lessThan">
      <formula>0</formula>
    </cfRule>
  </conditionalFormatting>
  <conditionalFormatting sqref="P554">
    <cfRule type="cellIs" dxfId="796" priority="196" operator="lessThan">
      <formula>0</formula>
    </cfRule>
  </conditionalFormatting>
  <conditionalFormatting sqref="P428">
    <cfRule type="cellIs" dxfId="795" priority="197" operator="lessThan">
      <formula>0</formula>
    </cfRule>
  </conditionalFormatting>
  <conditionalFormatting sqref="B550">
    <cfRule type="cellIs" dxfId="794" priority="198" operator="lessThan">
      <formula>0</formula>
    </cfRule>
  </conditionalFormatting>
  <conditionalFormatting sqref="O551:O553">
    <cfRule type="cellIs" dxfId="793" priority="199" operator="lessThan">
      <formula>0</formula>
    </cfRule>
  </conditionalFormatting>
  <conditionalFormatting sqref="J552">
    <cfRule type="cellIs" dxfId="792" priority="200" operator="lessThan">
      <formula>0</formula>
    </cfRule>
  </conditionalFormatting>
  <conditionalFormatting sqref="P570">
    <cfRule type="cellIs" dxfId="791" priority="201" operator="lessThan">
      <formula>0</formula>
    </cfRule>
  </conditionalFormatting>
  <conditionalFormatting sqref="J553:N553 K551:N552 J554:M554">
    <cfRule type="cellIs" dxfId="790" priority="202" operator="lessThan">
      <formula>0</formula>
    </cfRule>
  </conditionalFormatting>
  <conditionalFormatting sqref="P554">
    <cfRule type="cellIs" dxfId="789" priority="203" operator="lessThan">
      <formula>0</formula>
    </cfRule>
  </conditionalFormatting>
  <conditionalFormatting sqref="J567:N567 J569:N570 J568:M568">
    <cfRule type="cellIs" dxfId="788" priority="204" operator="lessThan">
      <formula>0</formula>
    </cfRule>
  </conditionalFormatting>
  <conditionalFormatting sqref="O594:O597">
    <cfRule type="cellIs" dxfId="787" priority="205" operator="lessThan">
      <formula>0</formula>
    </cfRule>
  </conditionalFormatting>
  <conditionalFormatting sqref="P570">
    <cfRule type="cellIs" dxfId="786" priority="206" operator="lessThan">
      <formula>0</formula>
    </cfRule>
  </conditionalFormatting>
  <conditionalFormatting sqref="J568">
    <cfRule type="cellIs" dxfId="785" priority="207" operator="lessThan">
      <formula>0</formula>
    </cfRule>
  </conditionalFormatting>
  <conditionalFormatting sqref="J569:N570 K567:N567 K568:M568">
    <cfRule type="cellIs" dxfId="784" priority="208" operator="lessThan">
      <formula>0</formula>
    </cfRule>
  </conditionalFormatting>
  <conditionalFormatting sqref="P567:P569">
    <cfRule type="cellIs" dxfId="783" priority="209" operator="lessThan">
      <formula>0</formula>
    </cfRule>
  </conditionalFormatting>
  <conditionalFormatting sqref="P607">
    <cfRule type="cellIs" dxfId="782" priority="210" operator="lessThan">
      <formula>0</formula>
    </cfRule>
  </conditionalFormatting>
  <conditionalFormatting sqref="I604">
    <cfRule type="cellIs" dxfId="781" priority="211" operator="lessThan">
      <formula>0</formula>
    </cfRule>
  </conditionalFormatting>
  <conditionalFormatting sqref="C594:N597">
    <cfRule type="cellIs" dxfId="780" priority="212" operator="lessThan">
      <formula>0</formula>
    </cfRule>
  </conditionalFormatting>
  <conditionalFormatting sqref="P597">
    <cfRule type="cellIs" dxfId="779" priority="213" operator="lessThan">
      <formula>0</formula>
    </cfRule>
  </conditionalFormatting>
  <conditionalFormatting sqref="I594">
    <cfRule type="cellIs" dxfId="778" priority="214" operator="lessThan">
      <formula>0</formula>
    </cfRule>
  </conditionalFormatting>
  <conditionalFormatting sqref="H599:H602">
    <cfRule type="cellIs" dxfId="777" priority="215" operator="lessThan">
      <formula>0</formula>
    </cfRule>
  </conditionalFormatting>
  <conditionalFormatting sqref="P597">
    <cfRule type="cellIs" dxfId="776" priority="216" operator="lessThan">
      <formula>0</formula>
    </cfRule>
  </conditionalFormatting>
  <conditionalFormatting sqref="H594">
    <cfRule type="cellIs" dxfId="775" priority="217" operator="lessThan">
      <formula>0</formula>
    </cfRule>
  </conditionalFormatting>
  <conditionalFormatting sqref="H594:H597">
    <cfRule type="cellIs" dxfId="774" priority="218" operator="lessThan">
      <formula>0</formula>
    </cfRule>
  </conditionalFormatting>
  <conditionalFormatting sqref="C595:J595">
    <cfRule type="cellIs" dxfId="773" priority="219" operator="lessThan">
      <formula>0</formula>
    </cfRule>
  </conditionalFormatting>
  <conditionalFormatting sqref="H595:H597">
    <cfRule type="cellIs" dxfId="772" priority="220" operator="lessThan">
      <formula>0</formula>
    </cfRule>
  </conditionalFormatting>
  <conditionalFormatting sqref="I595 K594:N595 C596:N597">
    <cfRule type="cellIs" dxfId="771" priority="221" operator="lessThan">
      <formula>0</formula>
    </cfRule>
  </conditionalFormatting>
  <conditionalFormatting sqref="P594:P596">
    <cfRule type="cellIs" dxfId="770" priority="222" operator="lessThan">
      <formula>0</formula>
    </cfRule>
  </conditionalFormatting>
  <conditionalFormatting sqref="B593">
    <cfRule type="cellIs" dxfId="769" priority="223" operator="lessThan">
      <formula>0</formula>
    </cfRule>
  </conditionalFormatting>
  <conditionalFormatting sqref="P602">
    <cfRule type="cellIs" dxfId="768" priority="224" operator="lessThan">
      <formula>0</formula>
    </cfRule>
  </conditionalFormatting>
  <conditionalFormatting sqref="I599">
    <cfRule type="cellIs" dxfId="767" priority="225" operator="lessThan">
      <formula>0</formula>
    </cfRule>
  </conditionalFormatting>
  <conditionalFormatting sqref="C599:N602">
    <cfRule type="cellIs" dxfId="766" priority="226" operator="lessThan">
      <formula>0</formula>
    </cfRule>
  </conditionalFormatting>
  <conditionalFormatting sqref="P602">
    <cfRule type="cellIs" dxfId="765" priority="227" operator="lessThan">
      <formula>0</formula>
    </cfRule>
  </conditionalFormatting>
  <conditionalFormatting sqref="H599">
    <cfRule type="cellIs" dxfId="764" priority="228" operator="lessThan">
      <formula>0</formula>
    </cfRule>
  </conditionalFormatting>
  <conditionalFormatting sqref="O599:O602">
    <cfRule type="cellIs" dxfId="763" priority="229" operator="lessThan">
      <formula>0</formula>
    </cfRule>
  </conditionalFormatting>
  <conditionalFormatting sqref="C600:J600">
    <cfRule type="cellIs" dxfId="762" priority="230" operator="lessThan">
      <formula>0</formula>
    </cfRule>
  </conditionalFormatting>
  <conditionalFormatting sqref="H600:H602">
    <cfRule type="cellIs" dxfId="761" priority="231" operator="lessThan">
      <formula>0</formula>
    </cfRule>
  </conditionalFormatting>
  <conditionalFormatting sqref="I600 K599:N600 C601:N602">
    <cfRule type="cellIs" dxfId="760" priority="232" operator="lessThan">
      <formula>0</formula>
    </cfRule>
  </conditionalFormatting>
  <conditionalFormatting sqref="P599:P601">
    <cfRule type="cellIs" dxfId="759" priority="233" operator="lessThan">
      <formula>0</formula>
    </cfRule>
  </conditionalFormatting>
  <conditionalFormatting sqref="B598">
    <cfRule type="cellIs" dxfId="758" priority="234" operator="lessThan">
      <formula>0</formula>
    </cfRule>
  </conditionalFormatting>
  <conditionalFormatting sqref="C604:N607">
    <cfRule type="cellIs" dxfId="757" priority="235" operator="lessThan">
      <formula>0</formula>
    </cfRule>
  </conditionalFormatting>
  <conditionalFormatting sqref="P607">
    <cfRule type="cellIs" dxfId="756" priority="236" operator="lessThan">
      <formula>0</formula>
    </cfRule>
  </conditionalFormatting>
  <conditionalFormatting sqref="H604">
    <cfRule type="cellIs" dxfId="755" priority="237" operator="lessThan">
      <formula>0</formula>
    </cfRule>
  </conditionalFormatting>
  <conditionalFormatting sqref="H604:H607">
    <cfRule type="cellIs" dxfId="754" priority="238" operator="lessThan">
      <formula>0</formula>
    </cfRule>
  </conditionalFormatting>
  <conditionalFormatting sqref="O604:O607">
    <cfRule type="cellIs" dxfId="753" priority="239" operator="lessThan">
      <formula>0</formula>
    </cfRule>
  </conditionalFormatting>
  <conditionalFormatting sqref="C605:J605">
    <cfRule type="cellIs" dxfId="752" priority="240" operator="lessThan">
      <formula>0</formula>
    </cfRule>
  </conditionalFormatting>
  <conditionalFormatting sqref="H605:H607">
    <cfRule type="cellIs" dxfId="751" priority="241" operator="lessThan">
      <formula>0</formula>
    </cfRule>
  </conditionalFormatting>
  <conditionalFormatting sqref="I605 K604:N605 C606:N607">
    <cfRule type="cellIs" dxfId="750" priority="242" operator="lessThan">
      <formula>0</formula>
    </cfRule>
  </conditionalFormatting>
  <conditionalFormatting sqref="P604:P606">
    <cfRule type="cellIs" dxfId="749" priority="243" operator="lessThan">
      <formula>0</formula>
    </cfRule>
  </conditionalFormatting>
  <conditionalFormatting sqref="C327:I327">
    <cfRule type="cellIs" dxfId="748" priority="244" operator="lessThan">
      <formula>0</formula>
    </cfRule>
  </conditionalFormatting>
  <conditionalFormatting sqref="C329:I330">
    <cfRule type="cellIs" dxfId="747" priority="245" operator="lessThan">
      <formula>0</formula>
    </cfRule>
  </conditionalFormatting>
  <conditionalFormatting sqref="O464:P464">
    <cfRule type="cellIs" dxfId="746" priority="246" operator="lessThan">
      <formula>0</formula>
    </cfRule>
  </conditionalFormatting>
  <conditionalFormatting sqref="O457:O460">
    <cfRule type="cellIs" dxfId="745" priority="247" operator="lessThan">
      <formula>0</formula>
    </cfRule>
  </conditionalFormatting>
  <conditionalFormatting sqref="P579:P581">
    <cfRule type="cellIs" dxfId="744" priority="248" operator="lessThan">
      <formula>0</formula>
    </cfRule>
  </conditionalFormatting>
  <conditionalFormatting sqref="B456">
    <cfRule type="cellIs" dxfId="743" priority="249" operator="lessThan">
      <formula>0</formula>
    </cfRule>
  </conditionalFormatting>
  <conditionalFormatting sqref="O584:O587">
    <cfRule type="cellIs" dxfId="742" priority="250" operator="lessThan">
      <formula>0</formula>
    </cfRule>
  </conditionalFormatting>
  <conditionalFormatting sqref="C328:I328">
    <cfRule type="cellIs" dxfId="741" priority="251" operator="lessThan">
      <formula>0</formula>
    </cfRule>
  </conditionalFormatting>
  <conditionalFormatting sqref="C331:I331">
    <cfRule type="cellIs" dxfId="740" priority="252" operator="lessThan">
      <formula>0</formula>
    </cfRule>
  </conditionalFormatting>
  <conditionalFormatting sqref="C341:I342">
    <cfRule type="cellIs" dxfId="739" priority="253" operator="lessThan">
      <formula>0</formula>
    </cfRule>
  </conditionalFormatting>
  <conditionalFormatting sqref="C339:I339">
    <cfRule type="cellIs" dxfId="738" priority="254" operator="lessThan">
      <formula>0</formula>
    </cfRule>
  </conditionalFormatting>
  <conditionalFormatting sqref="C340:I340">
    <cfRule type="cellIs" dxfId="737" priority="255" operator="lessThan">
      <formula>0</formula>
    </cfRule>
  </conditionalFormatting>
  <conditionalFormatting sqref="C343:I343">
    <cfRule type="cellIs" dxfId="736" priority="256" operator="lessThan">
      <formula>0</formula>
    </cfRule>
  </conditionalFormatting>
  <conditionalFormatting sqref="C551:I554">
    <cfRule type="cellIs" dxfId="735" priority="257" operator="lessThan">
      <formula>0</formula>
    </cfRule>
  </conditionalFormatting>
  <conditionalFormatting sqref="C552:I552">
    <cfRule type="cellIs" dxfId="734" priority="258" operator="lessThan">
      <formula>0</formula>
    </cfRule>
  </conditionalFormatting>
  <conditionalFormatting sqref="C553:I554">
    <cfRule type="cellIs" dxfId="733" priority="259" operator="lessThan">
      <formula>0</formula>
    </cfRule>
  </conditionalFormatting>
  <conditionalFormatting sqref="P509">
    <cfRule type="cellIs" dxfId="732" priority="260" operator="lessThan">
      <formula>0</formula>
    </cfRule>
  </conditionalFormatting>
  <conditionalFormatting sqref="P509">
    <cfRule type="cellIs" dxfId="731" priority="261" operator="lessThan">
      <formula>0</formula>
    </cfRule>
  </conditionalFormatting>
  <conditionalFormatting sqref="C567:I570">
    <cfRule type="cellIs" dxfId="730" priority="262" operator="lessThan">
      <formula>0</formula>
    </cfRule>
  </conditionalFormatting>
  <conditionalFormatting sqref="C568:I568">
    <cfRule type="cellIs" dxfId="729" priority="263" operator="lessThan">
      <formula>0</formula>
    </cfRule>
  </conditionalFormatting>
  <conditionalFormatting sqref="C569:I570">
    <cfRule type="cellIs" dxfId="728" priority="264" operator="lessThan">
      <formula>0</formula>
    </cfRule>
  </conditionalFormatting>
  <conditionalFormatting sqref="C437:C440">
    <cfRule type="cellIs" dxfId="727" priority="265" operator="lessThan">
      <formula>0</formula>
    </cfRule>
  </conditionalFormatting>
  <conditionalFormatting sqref="O444:O447">
    <cfRule type="cellIs" dxfId="726" priority="266" operator="lessThan">
      <formula>0</formula>
    </cfRule>
  </conditionalFormatting>
  <conditionalFormatting sqref="P465:P468">
    <cfRule type="cellIs" dxfId="725" priority="267" operator="lessThan">
      <formula>0</formula>
    </cfRule>
  </conditionalFormatting>
  <conditionalFormatting sqref="P469:P470">
    <cfRule type="cellIs" dxfId="724" priority="268" operator="lessThan">
      <formula>0</formula>
    </cfRule>
  </conditionalFormatting>
  <conditionalFormatting sqref="P470">
    <cfRule type="cellIs" dxfId="723" priority="269" operator="lessThan">
      <formula>0</formula>
    </cfRule>
  </conditionalFormatting>
  <conditionalFormatting sqref="P469">
    <cfRule type="cellIs" dxfId="722" priority="270" operator="lessThan">
      <formula>0</formula>
    </cfRule>
  </conditionalFormatting>
  <conditionalFormatting sqref="O465:O468">
    <cfRule type="cellIs" dxfId="721" priority="271" operator="lessThan">
      <formula>0</formula>
    </cfRule>
  </conditionalFormatting>
  <conditionalFormatting sqref="B464">
    <cfRule type="cellIs" dxfId="720" priority="272" operator="lessThan">
      <formula>0</formula>
    </cfRule>
  </conditionalFormatting>
  <conditionalFormatting sqref="C579:N582">
    <cfRule type="cellIs" dxfId="719" priority="273" operator="lessThan">
      <formula>0</formula>
    </cfRule>
  </conditionalFormatting>
  <conditionalFormatting sqref="P582">
    <cfRule type="cellIs" dxfId="718" priority="274" operator="lessThan">
      <formula>0</formula>
    </cfRule>
  </conditionalFormatting>
  <conditionalFormatting sqref="O505:O508">
    <cfRule type="cellIs" dxfId="717" priority="275" operator="lessThan">
      <formula>0</formula>
    </cfRule>
  </conditionalFormatting>
  <conditionalFormatting sqref="H579:H582">
    <cfRule type="cellIs" dxfId="716" priority="276" operator="lessThan">
      <formula>0</formula>
    </cfRule>
  </conditionalFormatting>
  <conditionalFormatting sqref="P462">
    <cfRule type="cellIs" dxfId="715" priority="277" operator="lessThan">
      <formula>0</formula>
    </cfRule>
  </conditionalFormatting>
  <conditionalFormatting sqref="P505:P508 P510 P512:P518">
    <cfRule type="cellIs" dxfId="714" priority="278" operator="lessThan">
      <formula>0</formula>
    </cfRule>
  </conditionalFormatting>
  <conditionalFormatting sqref="O504">
    <cfRule type="cellIs" dxfId="713" priority="279" operator="lessThan">
      <formula>0</formula>
    </cfRule>
  </conditionalFormatting>
  <conditionalFormatting sqref="O512:O516">
    <cfRule type="cellIs" dxfId="712" priority="280" operator="lessThan">
      <formula>0</formula>
    </cfRule>
  </conditionalFormatting>
  <conditionalFormatting sqref="P528:P531 P533">
    <cfRule type="cellIs" dxfId="711" priority="281" operator="lessThan">
      <formula>0</formula>
    </cfRule>
  </conditionalFormatting>
  <conditionalFormatting sqref="B504">
    <cfRule type="cellIs" dxfId="710" priority="282" operator="lessThan">
      <formula>0</formula>
    </cfRule>
  </conditionalFormatting>
  <conditionalFormatting sqref="O527">
    <cfRule type="cellIs" dxfId="709" priority="283" operator="lessThan">
      <formula>0</formula>
    </cfRule>
  </conditionalFormatting>
  <conditionalFormatting sqref="P532">
    <cfRule type="cellIs" dxfId="708" priority="284" operator="lessThan">
      <formula>0</formula>
    </cfRule>
  </conditionalFormatting>
  <conditionalFormatting sqref="P532">
    <cfRule type="cellIs" dxfId="707" priority="285" operator="lessThan">
      <formula>0</formula>
    </cfRule>
  </conditionalFormatting>
  <conditionalFormatting sqref="O528:O531">
    <cfRule type="cellIs" dxfId="706" priority="286" operator="lessThan">
      <formula>0</formula>
    </cfRule>
  </conditionalFormatting>
  <conditionalFormatting sqref="P540 P535:P538">
    <cfRule type="cellIs" dxfId="705" priority="287" operator="lessThan">
      <formula>0</formula>
    </cfRule>
  </conditionalFormatting>
  <conditionalFormatting sqref="P539">
    <cfRule type="cellIs" dxfId="704" priority="288" operator="lessThan">
      <formula>0</formula>
    </cfRule>
  </conditionalFormatting>
  <conditionalFormatting sqref="B527">
    <cfRule type="cellIs" dxfId="703" priority="289" operator="lessThan">
      <formula>0</formula>
    </cfRule>
  </conditionalFormatting>
  <conditionalFormatting sqref="O534">
    <cfRule type="cellIs" dxfId="702" priority="290" operator="lessThan">
      <formula>0</formula>
    </cfRule>
  </conditionalFormatting>
  <conditionalFormatting sqref="O535:O538">
    <cfRule type="cellIs" dxfId="701" priority="291" operator="lessThan">
      <formula>0</formula>
    </cfRule>
  </conditionalFormatting>
  <conditionalFormatting sqref="P539">
    <cfRule type="cellIs" dxfId="700" priority="292" operator="lessThan">
      <formula>0</formula>
    </cfRule>
  </conditionalFormatting>
  <conditionalFormatting sqref="O573:O575 O577">
    <cfRule type="cellIs" dxfId="699" priority="293" operator="lessThan">
      <formula>0</formula>
    </cfRule>
  </conditionalFormatting>
  <conditionalFormatting sqref="P573:P575">
    <cfRule type="cellIs" dxfId="698" priority="294" operator="lessThan">
      <formula>0</formula>
    </cfRule>
  </conditionalFormatting>
  <conditionalFormatting sqref="C575:I575">
    <cfRule type="cellIs" dxfId="697" priority="295" operator="lessThan">
      <formula>0</formula>
    </cfRule>
  </conditionalFormatting>
  <conditionalFormatting sqref="C573:I575">
    <cfRule type="cellIs" dxfId="696" priority="296" operator="lessThan">
      <formula>0</formula>
    </cfRule>
  </conditionalFormatting>
  <conditionalFormatting sqref="B572">
    <cfRule type="cellIs" dxfId="695" priority="297" operator="lessThan">
      <formula>0</formula>
    </cfRule>
  </conditionalFormatting>
  <conditionalFormatting sqref="J573:N575">
    <cfRule type="cellIs" dxfId="694" priority="298" operator="lessThan">
      <formula>0</formula>
    </cfRule>
  </conditionalFormatting>
  <conditionalFormatting sqref="O579:O582">
    <cfRule type="cellIs" dxfId="693" priority="299" operator="lessThan">
      <formula>0</formula>
    </cfRule>
  </conditionalFormatting>
  <conditionalFormatting sqref="P576:P577">
    <cfRule type="cellIs" dxfId="692" priority="300" operator="lessThan">
      <formula>0</formula>
    </cfRule>
  </conditionalFormatting>
  <conditionalFormatting sqref="C584:N587">
    <cfRule type="cellIs" dxfId="691" priority="301" operator="lessThan">
      <formula>0</formula>
    </cfRule>
  </conditionalFormatting>
  <conditionalFormatting sqref="P576:P577">
    <cfRule type="cellIs" dxfId="690" priority="302" operator="lessThan">
      <formula>0</formula>
    </cfRule>
  </conditionalFormatting>
  <conditionalFormatting sqref="J574">
    <cfRule type="cellIs" dxfId="689" priority="303" operator="lessThan">
      <formula>0</formula>
    </cfRule>
  </conditionalFormatting>
  <conditionalFormatting sqref="J575:N575 K573:N574">
    <cfRule type="cellIs" dxfId="688" priority="304" operator="lessThan">
      <formula>0</formula>
    </cfRule>
  </conditionalFormatting>
  <conditionalFormatting sqref="I580 K579:N580 C581:N582">
    <cfRule type="cellIs" dxfId="687" priority="305" operator="lessThan">
      <formula>0</formula>
    </cfRule>
  </conditionalFormatting>
  <conditionalFormatting sqref="P584:P586">
    <cfRule type="cellIs" dxfId="686" priority="306" operator="lessThan">
      <formula>0</formula>
    </cfRule>
  </conditionalFormatting>
  <conditionalFormatting sqref="H585:H587">
    <cfRule type="cellIs" dxfId="685" priority="307" operator="lessThan">
      <formula>0</formula>
    </cfRule>
  </conditionalFormatting>
  <conditionalFormatting sqref="C574:I574">
    <cfRule type="cellIs" dxfId="684" priority="308" operator="lessThan">
      <formula>0</formula>
    </cfRule>
  </conditionalFormatting>
  <conditionalFormatting sqref="P587">
    <cfRule type="cellIs" dxfId="683" priority="309" operator="lessThan">
      <formula>0</formula>
    </cfRule>
  </conditionalFormatting>
  <conditionalFormatting sqref="I584">
    <cfRule type="cellIs" dxfId="682" priority="310" operator="lessThan">
      <formula>0</formula>
    </cfRule>
  </conditionalFormatting>
  <conditionalFormatting sqref="C585:J585">
    <cfRule type="cellIs" dxfId="681" priority="311" operator="lessThan">
      <formula>0</formula>
    </cfRule>
  </conditionalFormatting>
  <conditionalFormatting sqref="P587">
    <cfRule type="cellIs" dxfId="680" priority="312" operator="lessThan">
      <formula>0</formula>
    </cfRule>
  </conditionalFormatting>
  <conditionalFormatting sqref="H584">
    <cfRule type="cellIs" dxfId="679" priority="313" operator="lessThan">
      <formula>0</formula>
    </cfRule>
  </conditionalFormatting>
  <conditionalFormatting sqref="H584:H587">
    <cfRule type="cellIs" dxfId="678" priority="314" operator="lessThan">
      <formula>0</formula>
    </cfRule>
  </conditionalFormatting>
  <conditionalFormatting sqref="B583">
    <cfRule type="cellIs" dxfId="677" priority="315" operator="lessThan">
      <formula>0</formula>
    </cfRule>
  </conditionalFormatting>
  <conditionalFormatting sqref="H579">
    <cfRule type="cellIs" dxfId="676" priority="316" operator="lessThan">
      <formula>0</formula>
    </cfRule>
  </conditionalFormatting>
  <conditionalFormatting sqref="I585 K584:N585 C586:N587">
    <cfRule type="cellIs" dxfId="675" priority="317" operator="lessThan">
      <formula>0</formula>
    </cfRule>
  </conditionalFormatting>
  <conditionalFormatting sqref="H580:H582">
    <cfRule type="cellIs" dxfId="674" priority="318" operator="lessThan">
      <formula>0</formula>
    </cfRule>
  </conditionalFormatting>
  <conditionalFormatting sqref="P582">
    <cfRule type="cellIs" dxfId="673" priority="319" operator="lessThan">
      <formula>0</formula>
    </cfRule>
  </conditionalFormatting>
  <conditionalFormatting sqref="I579">
    <cfRule type="cellIs" dxfId="672" priority="320" operator="lessThan">
      <formula>0</formula>
    </cfRule>
  </conditionalFormatting>
  <conditionalFormatting sqref="H590:H592">
    <cfRule type="cellIs" dxfId="671" priority="321" operator="lessThan">
      <formula>0</formula>
    </cfRule>
  </conditionalFormatting>
  <conditionalFormatting sqref="C580:J580">
    <cfRule type="cellIs" dxfId="670" priority="322" operator="lessThan">
      <formula>0</formula>
    </cfRule>
  </conditionalFormatting>
  <conditionalFormatting sqref="B578">
    <cfRule type="cellIs" dxfId="669" priority="323" operator="lessThan">
      <formula>0</formula>
    </cfRule>
  </conditionalFormatting>
  <conditionalFormatting sqref="P589:P591">
    <cfRule type="cellIs" dxfId="668" priority="324" operator="lessThan">
      <formula>0</formula>
    </cfRule>
  </conditionalFormatting>
  <conditionalFormatting sqref="B588">
    <cfRule type="cellIs" dxfId="667" priority="325" operator="lessThan">
      <formula>0</formula>
    </cfRule>
  </conditionalFormatting>
  <conditionalFormatting sqref="H589">
    <cfRule type="cellIs" dxfId="666" priority="326" operator="lessThan">
      <formula>0</formula>
    </cfRule>
  </conditionalFormatting>
  <conditionalFormatting sqref="O589:O591">
    <cfRule type="cellIs" dxfId="665" priority="327" operator="lessThan">
      <formula>0</formula>
    </cfRule>
  </conditionalFormatting>
  <conditionalFormatting sqref="P592">
    <cfRule type="cellIs" dxfId="664" priority="328" operator="lessThan">
      <formula>0</formula>
    </cfRule>
  </conditionalFormatting>
  <conditionalFormatting sqref="I589">
    <cfRule type="cellIs" dxfId="663" priority="329" operator="lessThan">
      <formula>0</formula>
    </cfRule>
  </conditionalFormatting>
  <conditionalFormatting sqref="P592">
    <cfRule type="cellIs" dxfId="662" priority="330" operator="lessThan">
      <formula>0</formula>
    </cfRule>
  </conditionalFormatting>
  <conditionalFormatting sqref="B566">
    <cfRule type="cellIs" dxfId="661" priority="331" operator="lessThan">
      <formula>0</formula>
    </cfRule>
  </conditionalFormatting>
  <conditionalFormatting sqref="H589:H592">
    <cfRule type="cellIs" dxfId="660" priority="332" operator="lessThan">
      <formula>0</formula>
    </cfRule>
  </conditionalFormatting>
  <conditionalFormatting sqref="C590:J590">
    <cfRule type="cellIs" dxfId="659" priority="333" operator="lessThan">
      <formula>0</formula>
    </cfRule>
  </conditionalFormatting>
  <conditionalFormatting sqref="B566">
    <cfRule type="cellIs" dxfId="658" priority="334" operator="lessThan">
      <formula>0</formula>
    </cfRule>
  </conditionalFormatting>
  <conditionalFormatting sqref="B632">
    <cfRule type="cellIs" dxfId="657" priority="335" operator="lessThan">
      <formula>0</formula>
    </cfRule>
  </conditionalFormatting>
  <conditionalFormatting sqref="B549">
    <cfRule type="cellIs" dxfId="656" priority="336" operator="lessThan">
      <formula>0</formula>
    </cfRule>
  </conditionalFormatting>
  <conditionalFormatting sqref="B549">
    <cfRule type="cellIs" dxfId="655" priority="337" operator="lessThan">
      <formula>0</formula>
    </cfRule>
  </conditionalFormatting>
  <conditionalFormatting sqref="B577">
    <cfRule type="cellIs" dxfId="654" priority="338" operator="lessThan">
      <formula>0</formula>
    </cfRule>
  </conditionalFormatting>
  <conditionalFormatting sqref="B577">
    <cfRule type="cellIs" dxfId="653" priority="339" operator="lessThan">
      <formula>0</formula>
    </cfRule>
  </conditionalFormatting>
  <conditionalFormatting sqref="B608 O608:P609 O613:P613 P610:P612 P614:P615 O616:P617 C620:N620 J623:P623 C625:P627 N628:P628 C638:N638 I639:N645 O637:P646 C640:H643 I629:P631 C633:P636 C645:H645 P624 J622:N622 P618:P622 B647:N650 B683:N686 O632:P632 B632">
    <cfRule type="cellIs" dxfId="652" priority="340" operator="lessThan">
      <formula>0</formula>
    </cfRule>
  </conditionalFormatting>
  <conditionalFormatting sqref="B616">
    <cfRule type="cellIs" dxfId="651" priority="341" operator="lessThan">
      <formula>0</formula>
    </cfRule>
  </conditionalFormatting>
  <conditionalFormatting sqref="B609">
    <cfRule type="cellIs" dxfId="650" priority="342" operator="lessThan">
      <formula>0</formula>
    </cfRule>
  </conditionalFormatting>
  <conditionalFormatting sqref="B613">
    <cfRule type="cellIs" dxfId="649" priority="343" operator="lessThan">
      <formula>0</formula>
    </cfRule>
  </conditionalFormatting>
  <conditionalFormatting sqref="B637">
    <cfRule type="cellIs" dxfId="648" priority="344" operator="lessThan">
      <formula>0</formula>
    </cfRule>
  </conditionalFormatting>
  <conditionalFormatting sqref="B646">
    <cfRule type="cellIs" dxfId="647" priority="345" operator="lessThan">
      <formula>0</formula>
    </cfRule>
  </conditionalFormatting>
  <conditionalFormatting sqref="I649:P649 O647:P648 O650:P650">
    <cfRule type="cellIs" dxfId="646" priority="346" operator="lessThan">
      <formula>0</formula>
    </cfRule>
  </conditionalFormatting>
  <conditionalFormatting sqref="O632">
    <cfRule type="cellIs" dxfId="645" priority="347" operator="lessThan">
      <formula>0</formula>
    </cfRule>
  </conditionalFormatting>
  <conditionalFormatting sqref="O632">
    <cfRule type="cellIs" dxfId="644" priority="348" operator="lessThan">
      <formula>0</formula>
    </cfRule>
  </conditionalFormatting>
  <conditionalFormatting sqref="O398:P398 P399:P401">
    <cfRule type="cellIs" dxfId="643" priority="349" operator="lessThan">
      <formula>0</formula>
    </cfRule>
  </conditionalFormatting>
  <conditionalFormatting sqref="B392">
    <cfRule type="cellIs" dxfId="642" priority="350" operator="lessThan">
      <formula>0</formula>
    </cfRule>
  </conditionalFormatting>
  <conditionalFormatting sqref="O399:O401">
    <cfRule type="cellIs" dxfId="641" priority="351" operator="lessThan">
      <formula>0</formula>
    </cfRule>
  </conditionalFormatting>
  <conditionalFormatting sqref="O398">
    <cfRule type="cellIs" dxfId="640" priority="352" operator="lessThan">
      <formula>0</formula>
    </cfRule>
  </conditionalFormatting>
  <conditionalFormatting sqref="P402">
    <cfRule type="cellIs" dxfId="639" priority="353" operator="lessThan">
      <formula>0</formula>
    </cfRule>
  </conditionalFormatting>
  <conditionalFormatting sqref="P403">
    <cfRule type="cellIs" dxfId="638" priority="354" operator="lessThan">
      <formula>0</formula>
    </cfRule>
  </conditionalFormatting>
  <conditionalFormatting sqref="B398">
    <cfRule type="cellIs" dxfId="637" priority="355" operator="lessThan">
      <formula>0</formula>
    </cfRule>
  </conditionalFormatting>
  <conditionalFormatting sqref="P402">
    <cfRule type="cellIs" dxfId="636" priority="356" operator="lessThan">
      <formula>0</formula>
    </cfRule>
  </conditionalFormatting>
  <conditionalFormatting sqref="O557:O560">
    <cfRule type="cellIs" dxfId="635" priority="357" operator="lessThan">
      <formula>0</formula>
    </cfRule>
  </conditionalFormatting>
  <conditionalFormatting sqref="P557:P559">
    <cfRule type="cellIs" dxfId="634" priority="358" operator="lessThan">
      <formula>0</formula>
    </cfRule>
  </conditionalFormatting>
  <conditionalFormatting sqref="C622:I622">
    <cfRule type="cellIs" dxfId="633" priority="359" operator="lessThan">
      <formula>0</formula>
    </cfRule>
  </conditionalFormatting>
  <conditionalFormatting sqref="C623:I623">
    <cfRule type="cellIs" dxfId="632" priority="360" operator="lessThan">
      <formula>0</formula>
    </cfRule>
  </conditionalFormatting>
  <conditionalFormatting sqref="C628:M628">
    <cfRule type="cellIs" dxfId="631" priority="361" operator="lessThan">
      <formula>0</formula>
    </cfRule>
  </conditionalFormatting>
  <conditionalFormatting sqref="C617:N617">
    <cfRule type="cellIs" dxfId="630" priority="362" operator="lessThan">
      <formula>0</formula>
    </cfRule>
  </conditionalFormatting>
  <conditionalFormatting sqref="O620">
    <cfRule type="cellIs" dxfId="629" priority="363" operator="lessThan">
      <formula>0</formula>
    </cfRule>
  </conditionalFormatting>
  <conditionalFormatting sqref="O393:O395">
    <cfRule type="cellIs" dxfId="628" priority="364" operator="lessThan">
      <formula>0</formula>
    </cfRule>
  </conditionalFormatting>
  <conditionalFormatting sqref="P396">
    <cfRule type="cellIs" dxfId="627" priority="365" operator="lessThan">
      <formula>0</formula>
    </cfRule>
  </conditionalFormatting>
  <conditionalFormatting sqref="P397">
    <cfRule type="cellIs" dxfId="626" priority="366" operator="lessThan">
      <formula>0</formula>
    </cfRule>
  </conditionalFormatting>
  <conditionalFormatting sqref="O392:P392 P393:P395">
    <cfRule type="cellIs" dxfId="625" priority="367" operator="lessThan">
      <formula>0</formula>
    </cfRule>
  </conditionalFormatting>
  <conditionalFormatting sqref="O392">
    <cfRule type="cellIs" dxfId="624" priority="368" operator="lessThan">
      <formula>0</formula>
    </cfRule>
  </conditionalFormatting>
  <conditionalFormatting sqref="P396">
    <cfRule type="cellIs" dxfId="623" priority="369" operator="lessThan">
      <formula>0</formula>
    </cfRule>
  </conditionalFormatting>
  <conditionalFormatting sqref="I558 K558:N558 C559:N560 K557:M557">
    <cfRule type="cellIs" dxfId="622" priority="370" operator="lessThan">
      <formula>0</formula>
    </cfRule>
  </conditionalFormatting>
  <conditionalFormatting sqref="C558:N560 C557:M557">
    <cfRule type="cellIs" dxfId="621" priority="371" operator="lessThan">
      <formula>0</formula>
    </cfRule>
  </conditionalFormatting>
  <conditionalFormatting sqref="I557">
    <cfRule type="cellIs" dxfId="620" priority="372" operator="lessThan">
      <formula>0</formula>
    </cfRule>
  </conditionalFormatting>
  <conditionalFormatting sqref="P560">
    <cfRule type="cellIs" dxfId="619" priority="373" operator="lessThan">
      <formula>0</formula>
    </cfRule>
  </conditionalFormatting>
  <conditionalFormatting sqref="C558:J558">
    <cfRule type="cellIs" dxfId="618" priority="374" operator="lessThan">
      <formula>0</formula>
    </cfRule>
  </conditionalFormatting>
  <conditionalFormatting sqref="H558:H560">
    <cfRule type="cellIs" dxfId="617" priority="375" operator="lessThan">
      <formula>0</formula>
    </cfRule>
  </conditionalFormatting>
  <conditionalFormatting sqref="P560">
    <cfRule type="cellIs" dxfId="616" priority="376" operator="lessThan">
      <formula>0</formula>
    </cfRule>
  </conditionalFormatting>
  <conditionalFormatting sqref="H557:H560">
    <cfRule type="cellIs" dxfId="615" priority="377" operator="lessThan">
      <formula>0</formula>
    </cfRule>
  </conditionalFormatting>
  <conditionalFormatting sqref="B556">
    <cfRule type="cellIs" dxfId="614" priority="378" operator="lessThan">
      <formula>0</formula>
    </cfRule>
  </conditionalFormatting>
  <conditionalFormatting sqref="H557">
    <cfRule type="cellIs" dxfId="613" priority="379" operator="lessThan">
      <formula>0</formula>
    </cfRule>
  </conditionalFormatting>
  <conditionalFormatting sqref="P562:P564">
    <cfRule type="cellIs" dxfId="612" priority="380" operator="lessThan">
      <formula>0</formula>
    </cfRule>
  </conditionalFormatting>
  <conditionalFormatting sqref="O562:O565">
    <cfRule type="cellIs" dxfId="611" priority="381" operator="lessThan">
      <formula>0</formula>
    </cfRule>
  </conditionalFormatting>
  <conditionalFormatting sqref="I563 C564:N565 K562:M563">
    <cfRule type="cellIs" dxfId="610" priority="382" operator="lessThan">
      <formula>0</formula>
    </cfRule>
  </conditionalFormatting>
  <conditionalFormatting sqref="C564:N565 C562:M563">
    <cfRule type="cellIs" dxfId="609" priority="383" operator="lessThan">
      <formula>0</formula>
    </cfRule>
  </conditionalFormatting>
  <conditionalFormatting sqref="I562">
    <cfRule type="cellIs" dxfId="608" priority="384" operator="lessThan">
      <formula>0</formula>
    </cfRule>
  </conditionalFormatting>
  <conditionalFormatting sqref="C563:J563">
    <cfRule type="cellIs" dxfId="607" priority="385" operator="lessThan">
      <formula>0</formula>
    </cfRule>
  </conditionalFormatting>
  <conditionalFormatting sqref="P565">
    <cfRule type="cellIs" dxfId="606" priority="386" operator="lessThan">
      <formula>0</formula>
    </cfRule>
  </conditionalFormatting>
  <conditionalFormatting sqref="P565">
    <cfRule type="cellIs" dxfId="605" priority="387" operator="lessThan">
      <formula>0</formula>
    </cfRule>
  </conditionalFormatting>
  <conditionalFormatting sqref="H562:H565">
    <cfRule type="cellIs" dxfId="604" priority="388" operator="lessThan">
      <formula>0</formula>
    </cfRule>
  </conditionalFormatting>
  <conditionalFormatting sqref="H562">
    <cfRule type="cellIs" dxfId="603" priority="389" operator="lessThan">
      <formula>0</formula>
    </cfRule>
  </conditionalFormatting>
  <conditionalFormatting sqref="H563:H565">
    <cfRule type="cellIs" dxfId="602" priority="390" operator="lessThan">
      <formula>0</formula>
    </cfRule>
  </conditionalFormatting>
  <conditionalFormatting sqref="B561">
    <cfRule type="cellIs" dxfId="601" priority="391" operator="lessThan">
      <formula>0</formula>
    </cfRule>
  </conditionalFormatting>
  <conditionalFormatting sqref="N341">
    <cfRule type="cellIs" dxfId="600" priority="392" operator="lessThan">
      <formula>0</formula>
    </cfRule>
  </conditionalFormatting>
  <conditionalFormatting sqref="N347">
    <cfRule type="cellIs" dxfId="599" priority="393" operator="lessThan">
      <formula>0</formula>
    </cfRule>
  </conditionalFormatting>
  <conditionalFormatting sqref="N353">
    <cfRule type="cellIs" dxfId="598" priority="394" operator="lessThan">
      <formula>0</formula>
    </cfRule>
  </conditionalFormatting>
  <conditionalFormatting sqref="N335">
    <cfRule type="cellIs" dxfId="597" priority="395" operator="lessThan">
      <formula>0</formula>
    </cfRule>
  </conditionalFormatting>
  <conditionalFormatting sqref="B352">
    <cfRule type="cellIs" dxfId="596" priority="396" operator="lessThan">
      <formula>0</formula>
    </cfRule>
  </conditionalFormatting>
  <conditionalFormatting sqref="B546">
    <cfRule type="cellIs" dxfId="595" priority="397" operator="lessThan">
      <formula>0</formula>
    </cfRule>
  </conditionalFormatting>
  <conditionalFormatting sqref="B347:B348">
    <cfRule type="cellIs" dxfId="594" priority="398" operator="lessThan">
      <formula>0</formula>
    </cfRule>
  </conditionalFormatting>
  <conditionalFormatting sqref="B353:B354">
    <cfRule type="cellIs" dxfId="593" priority="399" operator="lessThan">
      <formula>0</formula>
    </cfRule>
  </conditionalFormatting>
  <conditionalFormatting sqref="C327:M330">
    <cfRule type="cellIs" dxfId="592" priority="400" operator="lessThan">
      <formula>0</formula>
    </cfRule>
  </conditionalFormatting>
  <conditionalFormatting sqref="B404">
    <cfRule type="cellIs" dxfId="591" priority="401" operator="lessThan">
      <formula>0</formula>
    </cfRule>
  </conditionalFormatting>
  <conditionalFormatting sqref="B404">
    <cfRule type="cellIs" dxfId="590" priority="402" operator="lessThan">
      <formula>0</formula>
    </cfRule>
  </conditionalFormatting>
  <conditionalFormatting sqref="B367 B373 B357:B361 B351:B355 B345:B349 B339:B343 B333:B337 B327:B331">
    <cfRule type="cellIs" dxfId="589" priority="403" operator="lessThan">
      <formula>0</formula>
    </cfRule>
  </conditionalFormatting>
  <conditionalFormatting sqref="B335:B336">
    <cfRule type="cellIs" dxfId="588" priority="404" operator="lessThan">
      <formula>0</formula>
    </cfRule>
  </conditionalFormatting>
  <conditionalFormatting sqref="B333">
    <cfRule type="cellIs" dxfId="587" priority="405" operator="lessThan">
      <formula>0</formula>
    </cfRule>
  </conditionalFormatting>
  <conditionalFormatting sqref="B543:B545">
    <cfRule type="cellIs" dxfId="586" priority="406" operator="lessThan">
      <formula>0</formula>
    </cfRule>
  </conditionalFormatting>
  <conditionalFormatting sqref="B542">
    <cfRule type="cellIs" dxfId="585" priority="407" operator="lessThan">
      <formula>0</formula>
    </cfRule>
  </conditionalFormatting>
  <conditionalFormatting sqref="B373">
    <cfRule type="cellIs" dxfId="584" priority="408" operator="lessThan">
      <formula>0</formula>
    </cfRule>
  </conditionalFormatting>
  <conditionalFormatting sqref="B334">
    <cfRule type="cellIs" dxfId="583" priority="409" operator="lessThan">
      <formula>0</formula>
    </cfRule>
  </conditionalFormatting>
  <conditionalFormatting sqref="B345">
    <cfRule type="cellIs" dxfId="582" priority="410" operator="lessThan">
      <formula>0</formula>
    </cfRule>
  </conditionalFormatting>
  <conditionalFormatting sqref="B346">
    <cfRule type="cellIs" dxfId="581" priority="411" operator="lessThan">
      <formula>0</formula>
    </cfRule>
  </conditionalFormatting>
  <conditionalFormatting sqref="B351">
    <cfRule type="cellIs" dxfId="580" priority="412" operator="lessThan">
      <formula>0</formula>
    </cfRule>
  </conditionalFormatting>
  <conditionalFormatting sqref="B359:B360">
    <cfRule type="cellIs" dxfId="579" priority="413" operator="lessThan">
      <formula>0</formula>
    </cfRule>
  </conditionalFormatting>
  <conditionalFormatting sqref="B357">
    <cfRule type="cellIs" dxfId="578" priority="414" operator="lessThan">
      <formula>0</formula>
    </cfRule>
  </conditionalFormatting>
  <conditionalFormatting sqref="B358">
    <cfRule type="cellIs" dxfId="577" priority="415" operator="lessThan">
      <formula>0</formula>
    </cfRule>
  </conditionalFormatting>
  <conditionalFormatting sqref="B367">
    <cfRule type="cellIs" dxfId="576" priority="416" operator="lessThan">
      <formula>0</formula>
    </cfRule>
  </conditionalFormatting>
  <conditionalFormatting sqref="B361">
    <cfRule type="cellIs" dxfId="575" priority="417" operator="lessThan">
      <formula>0</formula>
    </cfRule>
  </conditionalFormatting>
  <conditionalFormatting sqref="B355">
    <cfRule type="cellIs" dxfId="574" priority="418" operator="lessThan">
      <formula>0</formula>
    </cfRule>
  </conditionalFormatting>
  <conditionalFormatting sqref="B349">
    <cfRule type="cellIs" dxfId="573" priority="419" operator="lessThan">
      <formula>0</formula>
    </cfRule>
  </conditionalFormatting>
  <conditionalFormatting sqref="B337">
    <cfRule type="cellIs" dxfId="572" priority="420" operator="lessThan">
      <formula>0</formula>
    </cfRule>
  </conditionalFormatting>
  <conditionalFormatting sqref="B599:B602">
    <cfRule type="cellIs" dxfId="571" priority="421" operator="lessThan">
      <formula>0</formula>
    </cfRule>
  </conditionalFormatting>
  <conditionalFormatting sqref="B594:B597">
    <cfRule type="cellIs" dxfId="570" priority="422" operator="lessThan">
      <formula>0</formula>
    </cfRule>
  </conditionalFormatting>
  <conditionalFormatting sqref="B595">
    <cfRule type="cellIs" dxfId="569" priority="423" operator="lessThan">
      <formula>0</formula>
    </cfRule>
  </conditionalFormatting>
  <conditionalFormatting sqref="B596:B597">
    <cfRule type="cellIs" dxfId="568" priority="424" operator="lessThan">
      <formula>0</formula>
    </cfRule>
  </conditionalFormatting>
  <conditionalFormatting sqref="B606:B607">
    <cfRule type="cellIs" dxfId="567" priority="425" operator="lessThan">
      <formula>0</formula>
    </cfRule>
  </conditionalFormatting>
  <conditionalFormatting sqref="B600">
    <cfRule type="cellIs" dxfId="566" priority="426" operator="lessThan">
      <formula>0</formula>
    </cfRule>
  </conditionalFormatting>
  <conditionalFormatting sqref="B601:B602">
    <cfRule type="cellIs" dxfId="565" priority="427" operator="lessThan">
      <formula>0</formula>
    </cfRule>
  </conditionalFormatting>
  <conditionalFormatting sqref="B604:B607">
    <cfRule type="cellIs" dxfId="564" priority="428" operator="lessThan">
      <formula>0</formula>
    </cfRule>
  </conditionalFormatting>
  <conditionalFormatting sqref="B605">
    <cfRule type="cellIs" dxfId="563" priority="429" operator="lessThan">
      <formula>0</formula>
    </cfRule>
  </conditionalFormatting>
  <conditionalFormatting sqref="B341:B342">
    <cfRule type="cellIs" dxfId="562" priority="430" operator="lessThan">
      <formula>0</formula>
    </cfRule>
  </conditionalFormatting>
  <conditionalFormatting sqref="B331">
    <cfRule type="cellIs" dxfId="561" priority="431" operator="lessThan">
      <formula>0</formula>
    </cfRule>
  </conditionalFormatting>
  <conditionalFormatting sqref="B369:N369">
    <cfRule type="cellIs" dxfId="560" priority="432" operator="lessThan">
      <formula>0</formula>
    </cfRule>
  </conditionalFormatting>
  <conditionalFormatting sqref="B363:N363">
    <cfRule type="cellIs" dxfId="559" priority="433" operator="lessThan">
      <formula>0</formula>
    </cfRule>
  </conditionalFormatting>
  <conditionalFormatting sqref="B363:N363">
    <cfRule type="cellIs" dxfId="558" priority="434" operator="lessThan">
      <formula>0</formula>
    </cfRule>
  </conditionalFormatting>
  <conditionalFormatting sqref="B329:B330">
    <cfRule type="cellIs" dxfId="557" priority="435" operator="lessThan">
      <formula>0</formula>
    </cfRule>
  </conditionalFormatting>
  <conditionalFormatting sqref="B327">
    <cfRule type="cellIs" dxfId="556" priority="436" operator="lessThan">
      <formula>0</formula>
    </cfRule>
  </conditionalFormatting>
  <conditionalFormatting sqref="B328">
    <cfRule type="cellIs" dxfId="555" priority="437" operator="lessThan">
      <formula>0</formula>
    </cfRule>
  </conditionalFormatting>
  <conditionalFormatting sqref="B339">
    <cfRule type="cellIs" dxfId="554" priority="438" operator="lessThan">
      <formula>0</formula>
    </cfRule>
  </conditionalFormatting>
  <conditionalFormatting sqref="B340">
    <cfRule type="cellIs" dxfId="553" priority="439" operator="lessThan">
      <formula>0</formula>
    </cfRule>
  </conditionalFormatting>
  <conditionalFormatting sqref="B343">
    <cfRule type="cellIs" dxfId="552" priority="440" operator="lessThan">
      <formula>0</formula>
    </cfRule>
  </conditionalFormatting>
  <conditionalFormatting sqref="B551:B554">
    <cfRule type="cellIs" dxfId="551" priority="441" operator="lessThan">
      <formula>0</formula>
    </cfRule>
  </conditionalFormatting>
  <conditionalFormatting sqref="B552">
    <cfRule type="cellIs" dxfId="550" priority="442" operator="lessThan">
      <formula>0</formula>
    </cfRule>
  </conditionalFormatting>
  <conditionalFormatting sqref="B553:B554">
    <cfRule type="cellIs" dxfId="549" priority="443" operator="lessThan">
      <formula>0</formula>
    </cfRule>
  </conditionalFormatting>
  <conditionalFormatting sqref="B571">
    <cfRule type="cellIs" dxfId="548" priority="444" operator="lessThan">
      <formula>0</formula>
    </cfRule>
  </conditionalFormatting>
  <conditionalFormatting sqref="B571">
    <cfRule type="cellIs" dxfId="547" priority="445" operator="lessThan">
      <formula>0</formula>
    </cfRule>
  </conditionalFormatting>
  <conditionalFormatting sqref="B567:B570">
    <cfRule type="cellIs" dxfId="546" priority="446" operator="lessThan">
      <formula>0</formula>
    </cfRule>
  </conditionalFormatting>
  <conditionalFormatting sqref="B568">
    <cfRule type="cellIs" dxfId="545" priority="447" operator="lessThan">
      <formula>0</formula>
    </cfRule>
  </conditionalFormatting>
  <conditionalFormatting sqref="B569:B570">
    <cfRule type="cellIs" dxfId="544" priority="448" operator="lessThan">
      <formula>0</formula>
    </cfRule>
  </conditionalFormatting>
  <conditionalFormatting sqref="N366">
    <cfRule type="cellIs" dxfId="543" priority="449" operator="lessThan">
      <formula>0</formula>
    </cfRule>
  </conditionalFormatting>
  <conditionalFormatting sqref="B369:N369">
    <cfRule type="cellIs" dxfId="542" priority="450" operator="lessThan">
      <formula>0</formula>
    </cfRule>
  </conditionalFormatting>
  <conditionalFormatting sqref="B529:B531">
    <cfRule type="cellIs" dxfId="541" priority="451" operator="lessThan">
      <formula>0</formula>
    </cfRule>
  </conditionalFormatting>
  <conditionalFormatting sqref="B532">
    <cfRule type="cellIs" dxfId="540" priority="452" operator="lessThan">
      <formula>0</formula>
    </cfRule>
  </conditionalFormatting>
  <conditionalFormatting sqref="B528">
    <cfRule type="cellIs" dxfId="539" priority="453" operator="lessThan">
      <formula>0</formula>
    </cfRule>
  </conditionalFormatting>
  <conditionalFormatting sqref="B575:B576">
    <cfRule type="cellIs" dxfId="538" priority="454" operator="lessThan">
      <formula>0</formula>
    </cfRule>
  </conditionalFormatting>
  <conditionalFormatting sqref="B573:B576">
    <cfRule type="cellIs" dxfId="537" priority="455" operator="lessThan">
      <formula>0</formula>
    </cfRule>
  </conditionalFormatting>
  <conditionalFormatting sqref="B584:B587">
    <cfRule type="cellIs" dxfId="536" priority="456" operator="lessThan">
      <formula>0</formula>
    </cfRule>
  </conditionalFormatting>
  <conditionalFormatting sqref="B581:B582">
    <cfRule type="cellIs" dxfId="535" priority="457" operator="lessThan">
      <formula>0</formula>
    </cfRule>
  </conditionalFormatting>
  <conditionalFormatting sqref="B574">
    <cfRule type="cellIs" dxfId="534" priority="458" operator="lessThan">
      <formula>0</formula>
    </cfRule>
  </conditionalFormatting>
  <conditionalFormatting sqref="B579:B582">
    <cfRule type="cellIs" dxfId="533" priority="459" operator="lessThan">
      <formula>0</formula>
    </cfRule>
  </conditionalFormatting>
  <conditionalFormatting sqref="B585">
    <cfRule type="cellIs" dxfId="532" priority="460" operator="lessThan">
      <formula>0</formula>
    </cfRule>
  </conditionalFormatting>
  <conditionalFormatting sqref="B586:B587">
    <cfRule type="cellIs" dxfId="531" priority="461" operator="lessThan">
      <formula>0</formula>
    </cfRule>
  </conditionalFormatting>
  <conditionalFormatting sqref="B580">
    <cfRule type="cellIs" dxfId="530" priority="462" operator="lessThan">
      <formula>0</formula>
    </cfRule>
  </conditionalFormatting>
  <conditionalFormatting sqref="B589:B592">
    <cfRule type="cellIs" dxfId="529" priority="463" operator="lessThan">
      <formula>0</formula>
    </cfRule>
  </conditionalFormatting>
  <conditionalFormatting sqref="B590">
    <cfRule type="cellIs" dxfId="528" priority="464" operator="lessThan">
      <formula>0</formula>
    </cfRule>
  </conditionalFormatting>
  <conditionalFormatting sqref="B591:B592">
    <cfRule type="cellIs" dxfId="527" priority="465" operator="lessThan">
      <formula>0</formula>
    </cfRule>
  </conditionalFormatting>
  <conditionalFormatting sqref="B620 B625:B627 B638 B640:B643 B633:B636 B645">
    <cfRule type="cellIs" dxfId="526" priority="466" operator="lessThan">
      <formula>0</formula>
    </cfRule>
  </conditionalFormatting>
  <conditionalFormatting sqref="N354">
    <cfRule type="cellIs" dxfId="525" priority="467" operator="lessThan">
      <formula>0</formula>
    </cfRule>
  </conditionalFormatting>
  <conditionalFormatting sqref="N348">
    <cfRule type="cellIs" dxfId="524" priority="468" operator="lessThan">
      <formula>0</formula>
    </cfRule>
  </conditionalFormatting>
  <conditionalFormatting sqref="B363:N363">
    <cfRule type="cellIs" dxfId="523" priority="469" operator="lessThan">
      <formula>0</formula>
    </cfRule>
  </conditionalFormatting>
  <conditionalFormatting sqref="N360">
    <cfRule type="cellIs" dxfId="522" priority="470" operator="lessThan">
      <formula>0</formula>
    </cfRule>
  </conditionalFormatting>
  <conditionalFormatting sqref="B363:N363">
    <cfRule type="cellIs" dxfId="521" priority="471" operator="lessThan">
      <formula>0</formula>
    </cfRule>
  </conditionalFormatting>
  <conditionalFormatting sqref="B363:N363">
    <cfRule type="cellIs" dxfId="520" priority="472" operator="lessThan">
      <formula>0</formula>
    </cfRule>
  </conditionalFormatting>
  <conditionalFormatting sqref="B622">
    <cfRule type="cellIs" dxfId="519" priority="473" operator="lessThan">
      <formula>0</formula>
    </cfRule>
  </conditionalFormatting>
  <conditionalFormatting sqref="B623">
    <cfRule type="cellIs" dxfId="518" priority="474" operator="lessThan">
      <formula>0</formula>
    </cfRule>
  </conditionalFormatting>
  <conditionalFormatting sqref="B628">
    <cfRule type="cellIs" dxfId="517" priority="475" operator="lessThan">
      <formula>0</formula>
    </cfRule>
  </conditionalFormatting>
  <conditionalFormatting sqref="B617">
    <cfRule type="cellIs" dxfId="516" priority="476" operator="lessThan">
      <formula>0</formula>
    </cfRule>
  </conditionalFormatting>
  <conditionalFormatting sqref="B559:B560">
    <cfRule type="cellIs" dxfId="515" priority="477" operator="lessThan">
      <formula>0</formula>
    </cfRule>
  </conditionalFormatting>
  <conditionalFormatting sqref="B557:B560">
    <cfRule type="cellIs" dxfId="514" priority="478" operator="lessThan">
      <formula>0</formula>
    </cfRule>
  </conditionalFormatting>
  <conditionalFormatting sqref="B558">
    <cfRule type="cellIs" dxfId="513" priority="479" operator="lessThan">
      <formula>0</formula>
    </cfRule>
  </conditionalFormatting>
  <conditionalFormatting sqref="B564:B565">
    <cfRule type="cellIs" dxfId="512" priority="480" operator="lessThan">
      <formula>0</formula>
    </cfRule>
  </conditionalFormatting>
  <conditionalFormatting sqref="B562:B565">
    <cfRule type="cellIs" dxfId="511" priority="481" operator="lessThan">
      <formula>0</formula>
    </cfRule>
  </conditionalFormatting>
  <conditionalFormatting sqref="B563">
    <cfRule type="cellIs" dxfId="510" priority="482" operator="lessThan">
      <formula>0</formula>
    </cfRule>
  </conditionalFormatting>
  <conditionalFormatting sqref="B327:B330">
    <cfRule type="cellIs" dxfId="509" priority="483" operator="lessThan">
      <formula>0</formula>
    </cfRule>
  </conditionalFormatting>
  <conditionalFormatting sqref="N336">
    <cfRule type="cellIs" dxfId="508" priority="484" operator="lessThan">
      <formula>0</formula>
    </cfRule>
  </conditionalFormatting>
  <conditionalFormatting sqref="N342">
    <cfRule type="cellIs" dxfId="507" priority="485" operator="lessThan">
      <formula>0</formula>
    </cfRule>
  </conditionalFormatting>
  <conditionalFormatting sqref="B363:N363">
    <cfRule type="cellIs" dxfId="506" priority="486" operator="lessThan">
      <formula>0</formula>
    </cfRule>
  </conditionalFormatting>
  <conditionalFormatting sqref="B363:N363">
    <cfRule type="cellIs" dxfId="505" priority="487" operator="lessThan">
      <formula>0</formula>
    </cfRule>
  </conditionalFormatting>
  <conditionalFormatting sqref="B363:N363">
    <cfRule type="cellIs" dxfId="504" priority="488" operator="lessThan">
      <formula>0</formula>
    </cfRule>
  </conditionalFormatting>
  <conditionalFormatting sqref="B369:N369">
    <cfRule type="cellIs" dxfId="503" priority="489" operator="lessThan">
      <formula>0</formula>
    </cfRule>
  </conditionalFormatting>
  <conditionalFormatting sqref="B369:N369">
    <cfRule type="cellIs" dxfId="502" priority="490" operator="lessThan">
      <formula>0</formula>
    </cfRule>
  </conditionalFormatting>
  <conditionalFormatting sqref="B369:N369">
    <cfRule type="cellIs" dxfId="501" priority="491" operator="lessThan">
      <formula>0</formula>
    </cfRule>
  </conditionalFormatting>
  <conditionalFormatting sqref="B369:N369">
    <cfRule type="cellIs" dxfId="500" priority="492" operator="lessThan">
      <formula>0</formula>
    </cfRule>
  </conditionalFormatting>
  <conditionalFormatting sqref="B369:N369">
    <cfRule type="cellIs" dxfId="499" priority="493" operator="lessThan">
      <formula>0</formula>
    </cfRule>
  </conditionalFormatting>
  <conditionalFormatting sqref="B369:N369">
    <cfRule type="cellIs" dxfId="498" priority="494" operator="lessThan">
      <formula>0</formula>
    </cfRule>
  </conditionalFormatting>
  <conditionalFormatting sqref="B375:N375">
    <cfRule type="cellIs" dxfId="497" priority="495" operator="lessThan">
      <formula>0</formula>
    </cfRule>
  </conditionalFormatting>
  <conditionalFormatting sqref="N372">
    <cfRule type="cellIs" dxfId="496" priority="496" operator="lessThan">
      <formula>0</formula>
    </cfRule>
  </conditionalFormatting>
  <conditionalFormatting sqref="B375:N375">
    <cfRule type="cellIs" dxfId="495" priority="497" operator="lessThan">
      <formula>0</formula>
    </cfRule>
  </conditionalFormatting>
  <conditionalFormatting sqref="B375:N375">
    <cfRule type="cellIs" dxfId="494" priority="498" operator="lessThan">
      <formula>0</formula>
    </cfRule>
  </conditionalFormatting>
  <conditionalFormatting sqref="B375:N375">
    <cfRule type="cellIs" dxfId="493" priority="499" operator="lessThan">
      <formula>0</formula>
    </cfRule>
  </conditionalFormatting>
  <conditionalFormatting sqref="B375:N375">
    <cfRule type="cellIs" dxfId="492" priority="500" operator="lessThan">
      <formula>0</formula>
    </cfRule>
  </conditionalFormatting>
  <conditionalFormatting sqref="B375:N375">
    <cfRule type="cellIs" dxfId="491" priority="501" operator="lessThan">
      <formula>0</formula>
    </cfRule>
  </conditionalFormatting>
  <conditionalFormatting sqref="B375:N375">
    <cfRule type="cellIs" dxfId="490" priority="502" operator="lessThan">
      <formula>0</formula>
    </cfRule>
  </conditionalFormatting>
  <conditionalFormatting sqref="B375:N375">
    <cfRule type="cellIs" dxfId="489" priority="503" operator="lessThan">
      <formula>0</formula>
    </cfRule>
  </conditionalFormatting>
  <conditionalFormatting sqref="N378">
    <cfRule type="cellIs" dxfId="488" priority="504" operator="lessThan">
      <formula>0</formula>
    </cfRule>
  </conditionalFormatting>
  <conditionalFormatting sqref="N331">
    <cfRule type="cellIs" dxfId="487" priority="505" operator="lessThan">
      <formula>0</formula>
    </cfRule>
  </conditionalFormatting>
  <conditionalFormatting sqref="N337">
    <cfRule type="cellIs" dxfId="486" priority="506" operator="lessThan">
      <formula>0</formula>
    </cfRule>
  </conditionalFormatting>
  <conditionalFormatting sqref="N337">
    <cfRule type="cellIs" dxfId="485" priority="507" operator="lessThan">
      <formula>0</formula>
    </cfRule>
  </conditionalFormatting>
  <conditionalFormatting sqref="N343">
    <cfRule type="cellIs" dxfId="484" priority="508" operator="lessThan">
      <formula>0</formula>
    </cfRule>
  </conditionalFormatting>
  <conditionalFormatting sqref="N343">
    <cfRule type="cellIs" dxfId="483" priority="509" operator="lessThan">
      <formula>0</formula>
    </cfRule>
  </conditionalFormatting>
  <conditionalFormatting sqref="N349">
    <cfRule type="cellIs" dxfId="482" priority="510" operator="lessThan">
      <formula>0</formula>
    </cfRule>
  </conditionalFormatting>
  <conditionalFormatting sqref="N349">
    <cfRule type="cellIs" dxfId="481" priority="511" operator="lessThan">
      <formula>0</formula>
    </cfRule>
  </conditionalFormatting>
  <conditionalFormatting sqref="N355">
    <cfRule type="cellIs" dxfId="480" priority="512" operator="lessThan">
      <formula>0</formula>
    </cfRule>
  </conditionalFormatting>
  <conditionalFormatting sqref="N355">
    <cfRule type="cellIs" dxfId="479" priority="513" operator="lessThan">
      <formula>0</formula>
    </cfRule>
  </conditionalFormatting>
  <conditionalFormatting sqref="N361">
    <cfRule type="cellIs" dxfId="478" priority="514" operator="lessThan">
      <formula>0</formula>
    </cfRule>
  </conditionalFormatting>
  <conditionalFormatting sqref="N361">
    <cfRule type="cellIs" dxfId="477" priority="515" operator="lessThan">
      <formula>0</formula>
    </cfRule>
  </conditionalFormatting>
  <conditionalFormatting sqref="N367">
    <cfRule type="cellIs" dxfId="476" priority="516" operator="lessThan">
      <formula>0</formula>
    </cfRule>
  </conditionalFormatting>
  <conditionalFormatting sqref="N367">
    <cfRule type="cellIs" dxfId="475" priority="517" operator="lessThan">
      <formula>0</formula>
    </cfRule>
  </conditionalFormatting>
  <conditionalFormatting sqref="N373">
    <cfRule type="cellIs" dxfId="474" priority="518" operator="lessThan">
      <formula>0</formula>
    </cfRule>
  </conditionalFormatting>
  <conditionalFormatting sqref="N373">
    <cfRule type="cellIs" dxfId="473" priority="519" operator="lessThan">
      <formula>0</formula>
    </cfRule>
  </conditionalFormatting>
  <conditionalFormatting sqref="C385:M385">
    <cfRule type="cellIs" dxfId="472" priority="520" operator="lessThan">
      <formula>0</formula>
    </cfRule>
  </conditionalFormatting>
  <conditionalFormatting sqref="C385:M385">
    <cfRule type="cellIs" dxfId="471" priority="521" operator="lessThan">
      <formula>0</formula>
    </cfRule>
  </conditionalFormatting>
  <conditionalFormatting sqref="H385">
    <cfRule type="cellIs" dxfId="470" priority="522" operator="lessThan">
      <formula>0</formula>
    </cfRule>
  </conditionalFormatting>
  <conditionalFormatting sqref="B385">
    <cfRule type="cellIs" dxfId="469" priority="523" operator="lessThan">
      <formula>0</formula>
    </cfRule>
  </conditionalFormatting>
  <conditionalFormatting sqref="B385">
    <cfRule type="cellIs" dxfId="468" priority="524" operator="lessThan">
      <formula>0</formula>
    </cfRule>
  </conditionalFormatting>
  <conditionalFormatting sqref="B381:N381">
    <cfRule type="cellIs" dxfId="467" priority="525" operator="lessThan">
      <formula>0</formula>
    </cfRule>
  </conditionalFormatting>
  <conditionalFormatting sqref="B381:N381">
    <cfRule type="cellIs" dxfId="466" priority="526" operator="lessThan">
      <formula>0</formula>
    </cfRule>
  </conditionalFormatting>
  <conditionalFormatting sqref="B381:N381">
    <cfRule type="cellIs" dxfId="465" priority="527" operator="lessThan">
      <formula>0</formula>
    </cfRule>
  </conditionalFormatting>
  <conditionalFormatting sqref="B381:N381">
    <cfRule type="cellIs" dxfId="464" priority="528" operator="lessThan">
      <formula>0</formula>
    </cfRule>
  </conditionalFormatting>
  <conditionalFormatting sqref="B381:N381">
    <cfRule type="cellIs" dxfId="463" priority="529" operator="lessThan">
      <formula>0</formula>
    </cfRule>
  </conditionalFormatting>
  <conditionalFormatting sqref="B381:N381">
    <cfRule type="cellIs" dxfId="462" priority="530" operator="lessThan">
      <formula>0</formula>
    </cfRule>
  </conditionalFormatting>
  <conditionalFormatting sqref="B381:N381">
    <cfRule type="cellIs" dxfId="461" priority="531" operator="lessThan">
      <formula>0</formula>
    </cfRule>
  </conditionalFormatting>
  <conditionalFormatting sqref="B381:N381">
    <cfRule type="cellIs" dxfId="460" priority="532" operator="lessThan">
      <formula>0</formula>
    </cfRule>
  </conditionalFormatting>
  <conditionalFormatting sqref="N384">
    <cfRule type="cellIs" dxfId="459" priority="533" operator="lessThan">
      <formula>0</formula>
    </cfRule>
  </conditionalFormatting>
  <conditionalFormatting sqref="N385">
    <cfRule type="cellIs" dxfId="458" priority="534" operator="lessThan">
      <formula>0</formula>
    </cfRule>
  </conditionalFormatting>
  <conditionalFormatting sqref="N385">
    <cfRule type="cellIs" dxfId="457" priority="535" operator="lessThan">
      <formula>0</formula>
    </cfRule>
  </conditionalFormatting>
  <conditionalFormatting sqref="C391:M391">
    <cfRule type="cellIs" dxfId="456" priority="536" operator="lessThan">
      <formula>0</formula>
    </cfRule>
  </conditionalFormatting>
  <conditionalFormatting sqref="C391:M391">
    <cfRule type="cellIs" dxfId="455" priority="537" operator="lessThan">
      <formula>0</formula>
    </cfRule>
  </conditionalFormatting>
  <conditionalFormatting sqref="H391">
    <cfRule type="cellIs" dxfId="454" priority="538" operator="lessThan">
      <formula>0</formula>
    </cfRule>
  </conditionalFormatting>
  <conditionalFormatting sqref="B391">
    <cfRule type="cellIs" dxfId="453" priority="539" operator="lessThan">
      <formula>0</formula>
    </cfRule>
  </conditionalFormatting>
  <conditionalFormatting sqref="B391">
    <cfRule type="cellIs" dxfId="452" priority="540" operator="lessThan">
      <formula>0</formula>
    </cfRule>
  </conditionalFormatting>
  <conditionalFormatting sqref="B387:N387">
    <cfRule type="cellIs" dxfId="451" priority="541" operator="lessThan">
      <formula>0</formula>
    </cfRule>
  </conditionalFormatting>
  <conditionalFormatting sqref="B387:N387">
    <cfRule type="cellIs" dxfId="450" priority="542" operator="lessThan">
      <formula>0</formula>
    </cfRule>
  </conditionalFormatting>
  <conditionalFormatting sqref="B387:N387">
    <cfRule type="cellIs" dxfId="449" priority="543" operator="lessThan">
      <formula>0</formula>
    </cfRule>
  </conditionalFormatting>
  <conditionalFormatting sqref="B387:N387">
    <cfRule type="cellIs" dxfId="448" priority="544" operator="lessThan">
      <formula>0</formula>
    </cfRule>
  </conditionalFormatting>
  <conditionalFormatting sqref="B387:N387">
    <cfRule type="cellIs" dxfId="447" priority="545" operator="lessThan">
      <formula>0</formula>
    </cfRule>
  </conditionalFormatting>
  <conditionalFormatting sqref="B387:N387">
    <cfRule type="cellIs" dxfId="446" priority="546" operator="lessThan">
      <formula>0</formula>
    </cfRule>
  </conditionalFormatting>
  <conditionalFormatting sqref="B387:N387">
    <cfRule type="cellIs" dxfId="445" priority="547" operator="lessThan">
      <formula>0</formula>
    </cfRule>
  </conditionalFormatting>
  <conditionalFormatting sqref="B387:N387">
    <cfRule type="cellIs" dxfId="444" priority="548" operator="lessThan">
      <formula>0</formula>
    </cfRule>
  </conditionalFormatting>
  <conditionalFormatting sqref="N390">
    <cfRule type="cellIs" dxfId="443" priority="549" operator="lessThan">
      <formula>0</formula>
    </cfRule>
  </conditionalFormatting>
  <conditionalFormatting sqref="N391">
    <cfRule type="cellIs" dxfId="442" priority="550" operator="lessThan">
      <formula>0</formula>
    </cfRule>
  </conditionalFormatting>
  <conditionalFormatting sqref="N391">
    <cfRule type="cellIs" dxfId="441" priority="551" operator="lessThan">
      <formula>0</formula>
    </cfRule>
  </conditionalFormatting>
  <conditionalFormatting sqref="C397:M397">
    <cfRule type="cellIs" dxfId="440" priority="552" operator="lessThan">
      <formula>0</formula>
    </cfRule>
  </conditionalFormatting>
  <conditionalFormatting sqref="C397:M397">
    <cfRule type="cellIs" dxfId="439" priority="553" operator="lessThan">
      <formula>0</formula>
    </cfRule>
  </conditionalFormatting>
  <conditionalFormatting sqref="H397">
    <cfRule type="cellIs" dxfId="438" priority="554" operator="lessThan">
      <formula>0</formula>
    </cfRule>
  </conditionalFormatting>
  <conditionalFormatting sqref="B397">
    <cfRule type="cellIs" dxfId="437" priority="555" operator="lessThan">
      <formula>0</formula>
    </cfRule>
  </conditionalFormatting>
  <conditionalFormatting sqref="B397">
    <cfRule type="cellIs" dxfId="436" priority="556" operator="lessThan">
      <formula>0</formula>
    </cfRule>
  </conditionalFormatting>
  <conditionalFormatting sqref="B393:N393">
    <cfRule type="cellIs" dxfId="435" priority="557" operator="lessThan">
      <formula>0</formula>
    </cfRule>
  </conditionalFormatting>
  <conditionalFormatting sqref="B393:N393">
    <cfRule type="cellIs" dxfId="434" priority="558" operator="lessThan">
      <formula>0</formula>
    </cfRule>
  </conditionalFormatting>
  <conditionalFormatting sqref="B393:N393">
    <cfRule type="cellIs" dxfId="433" priority="559" operator="lessThan">
      <formula>0</formula>
    </cfRule>
  </conditionalFormatting>
  <conditionalFormatting sqref="B393:N393">
    <cfRule type="cellIs" dxfId="432" priority="560" operator="lessThan">
      <formula>0</formula>
    </cfRule>
  </conditionalFormatting>
  <conditionalFormatting sqref="B393:N393">
    <cfRule type="cellIs" dxfId="431" priority="561" operator="lessThan">
      <formula>0</formula>
    </cfRule>
  </conditionalFormatting>
  <conditionalFormatting sqref="B393:N393">
    <cfRule type="cellIs" dxfId="430" priority="562" operator="lessThan">
      <formula>0</formula>
    </cfRule>
  </conditionalFormatting>
  <conditionalFormatting sqref="B393:N393">
    <cfRule type="cellIs" dxfId="429" priority="563" operator="lessThan">
      <formula>0</formula>
    </cfRule>
  </conditionalFormatting>
  <conditionalFormatting sqref="B393:N393">
    <cfRule type="cellIs" dxfId="428" priority="564" operator="lessThan">
      <formula>0</formula>
    </cfRule>
  </conditionalFormatting>
  <conditionalFormatting sqref="N396">
    <cfRule type="cellIs" dxfId="427" priority="565" operator="lessThan">
      <formula>0</formula>
    </cfRule>
  </conditionalFormatting>
  <conditionalFormatting sqref="N397">
    <cfRule type="cellIs" dxfId="426" priority="566" operator="lessThan">
      <formula>0</formula>
    </cfRule>
  </conditionalFormatting>
  <conditionalFormatting sqref="N397">
    <cfRule type="cellIs" dxfId="425" priority="567" operator="lessThan">
      <formula>0</formula>
    </cfRule>
  </conditionalFormatting>
  <conditionalFormatting sqref="C403:M403">
    <cfRule type="cellIs" dxfId="424" priority="568" operator="lessThan">
      <formula>0</formula>
    </cfRule>
  </conditionalFormatting>
  <conditionalFormatting sqref="C403:M403">
    <cfRule type="cellIs" dxfId="423" priority="569" operator="lessThan">
      <formula>0</formula>
    </cfRule>
  </conditionalFormatting>
  <conditionalFormatting sqref="H403">
    <cfRule type="cellIs" dxfId="422" priority="570" operator="lessThan">
      <formula>0</formula>
    </cfRule>
  </conditionalFormatting>
  <conditionalFormatting sqref="B403">
    <cfRule type="cellIs" dxfId="421" priority="571" operator="lessThan">
      <formula>0</formula>
    </cfRule>
  </conditionalFormatting>
  <conditionalFormatting sqref="B403">
    <cfRule type="cellIs" dxfId="420" priority="572" operator="lessThan">
      <formula>0</formula>
    </cfRule>
  </conditionalFormatting>
  <conditionalFormatting sqref="B399:N399">
    <cfRule type="cellIs" dxfId="419" priority="573" operator="lessThan">
      <formula>0</formula>
    </cfRule>
  </conditionalFormatting>
  <conditionalFormatting sqref="B399:N399">
    <cfRule type="cellIs" dxfId="418" priority="574" operator="lessThan">
      <formula>0</formula>
    </cfRule>
  </conditionalFormatting>
  <conditionalFormatting sqref="B399:N399">
    <cfRule type="cellIs" dxfId="417" priority="575" operator="lessThan">
      <formula>0</formula>
    </cfRule>
  </conditionalFormatting>
  <conditionalFormatting sqref="B399:N399">
    <cfRule type="cellIs" dxfId="416" priority="576" operator="lessThan">
      <formula>0</formula>
    </cfRule>
  </conditionalFormatting>
  <conditionalFormatting sqref="B399:N399">
    <cfRule type="cellIs" dxfId="415" priority="577" operator="lessThan">
      <formula>0</formula>
    </cfRule>
  </conditionalFormatting>
  <conditionalFormatting sqref="B399:N399">
    <cfRule type="cellIs" dxfId="414" priority="578" operator="lessThan">
      <formula>0</formula>
    </cfRule>
  </conditionalFormatting>
  <conditionalFormatting sqref="B399:N399">
    <cfRule type="cellIs" dxfId="413" priority="579" operator="lessThan">
      <formula>0</formula>
    </cfRule>
  </conditionalFormatting>
  <conditionalFormatting sqref="B399:N399">
    <cfRule type="cellIs" dxfId="412" priority="580" operator="lessThan">
      <formula>0</formula>
    </cfRule>
  </conditionalFormatting>
  <conditionalFormatting sqref="N402">
    <cfRule type="cellIs" dxfId="411" priority="581" operator="lessThan">
      <formula>0</formula>
    </cfRule>
  </conditionalFormatting>
  <conditionalFormatting sqref="N403">
    <cfRule type="cellIs" dxfId="410" priority="582" operator="lessThan">
      <formula>0</formula>
    </cfRule>
  </conditionalFormatting>
  <conditionalFormatting sqref="N403">
    <cfRule type="cellIs" dxfId="409" priority="583" operator="lessThan">
      <formula>0</formula>
    </cfRule>
  </conditionalFormatting>
  <conditionalFormatting sqref="C409:M409">
    <cfRule type="cellIs" dxfId="408" priority="584" operator="lessThan">
      <formula>0</formula>
    </cfRule>
  </conditionalFormatting>
  <conditionalFormatting sqref="C409:M409">
    <cfRule type="cellIs" dxfId="407" priority="585" operator="lessThan">
      <formula>0</formula>
    </cfRule>
  </conditionalFormatting>
  <conditionalFormatting sqref="H409">
    <cfRule type="cellIs" dxfId="406" priority="586" operator="lessThan">
      <formula>0</formula>
    </cfRule>
  </conditionalFormatting>
  <conditionalFormatting sqref="B409">
    <cfRule type="cellIs" dxfId="405" priority="587" operator="lessThan">
      <formula>0</formula>
    </cfRule>
  </conditionalFormatting>
  <conditionalFormatting sqref="B409">
    <cfRule type="cellIs" dxfId="404" priority="588" operator="lessThan">
      <formula>0</formula>
    </cfRule>
  </conditionalFormatting>
  <conditionalFormatting sqref="B405:N405">
    <cfRule type="cellIs" dxfId="403" priority="589" operator="lessThan">
      <formula>0</formula>
    </cfRule>
  </conditionalFormatting>
  <conditionalFormatting sqref="B405:N405">
    <cfRule type="cellIs" dxfId="402" priority="590" operator="lessThan">
      <formula>0</formula>
    </cfRule>
  </conditionalFormatting>
  <conditionalFormatting sqref="B405:N405">
    <cfRule type="cellIs" dxfId="401" priority="591" operator="lessThan">
      <formula>0</formula>
    </cfRule>
  </conditionalFormatting>
  <conditionalFormatting sqref="B405:N405">
    <cfRule type="cellIs" dxfId="400" priority="592" operator="lessThan">
      <formula>0</formula>
    </cfRule>
  </conditionalFormatting>
  <conditionalFormatting sqref="B405:N405">
    <cfRule type="cellIs" dxfId="399" priority="593" operator="lessThan">
      <formula>0</formula>
    </cfRule>
  </conditionalFormatting>
  <conditionalFormatting sqref="B405:N405">
    <cfRule type="cellIs" dxfId="398" priority="594" operator="lessThan">
      <formula>0</formula>
    </cfRule>
  </conditionalFormatting>
  <conditionalFormatting sqref="B405:N405">
    <cfRule type="cellIs" dxfId="397" priority="595" operator="lessThan">
      <formula>0</formula>
    </cfRule>
  </conditionalFormatting>
  <conditionalFormatting sqref="B405:N405">
    <cfRule type="cellIs" dxfId="396" priority="596" operator="lessThan">
      <formula>0</formula>
    </cfRule>
  </conditionalFormatting>
  <conditionalFormatting sqref="N408">
    <cfRule type="cellIs" dxfId="395" priority="597" operator="lessThan">
      <formula>0</formula>
    </cfRule>
  </conditionalFormatting>
  <conditionalFormatting sqref="C415:M415">
    <cfRule type="cellIs" dxfId="394" priority="598" operator="lessThan">
      <formula>0</formula>
    </cfRule>
  </conditionalFormatting>
  <conditionalFormatting sqref="C415:M415">
    <cfRule type="cellIs" dxfId="393" priority="599" operator="lessThan">
      <formula>0</formula>
    </cfRule>
  </conditionalFormatting>
  <conditionalFormatting sqref="H415">
    <cfRule type="cellIs" dxfId="392" priority="600" operator="lessThan">
      <formula>0</formula>
    </cfRule>
  </conditionalFormatting>
  <conditionalFormatting sqref="B415">
    <cfRule type="cellIs" dxfId="391" priority="601" operator="lessThan">
      <formula>0</formula>
    </cfRule>
  </conditionalFormatting>
  <conditionalFormatting sqref="B415">
    <cfRule type="cellIs" dxfId="390" priority="602" operator="lessThan">
      <formula>0</formula>
    </cfRule>
  </conditionalFormatting>
  <conditionalFormatting sqref="B411:N411">
    <cfRule type="cellIs" dxfId="389" priority="603" operator="lessThan">
      <formula>0</formula>
    </cfRule>
  </conditionalFormatting>
  <conditionalFormatting sqref="B411:N411">
    <cfRule type="cellIs" dxfId="388" priority="604" operator="lessThan">
      <formula>0</formula>
    </cfRule>
  </conditionalFormatting>
  <conditionalFormatting sqref="B411:N411">
    <cfRule type="cellIs" dxfId="387" priority="605" operator="lessThan">
      <formula>0</formula>
    </cfRule>
  </conditionalFormatting>
  <conditionalFormatting sqref="B411:N411">
    <cfRule type="cellIs" dxfId="386" priority="606" operator="lessThan">
      <formula>0</formula>
    </cfRule>
  </conditionalFormatting>
  <conditionalFormatting sqref="B411:N411">
    <cfRule type="cellIs" dxfId="385" priority="607" operator="lessThan">
      <formula>0</formula>
    </cfRule>
  </conditionalFormatting>
  <conditionalFormatting sqref="B411:N411">
    <cfRule type="cellIs" dxfId="384" priority="608" operator="lessThan">
      <formula>0</formula>
    </cfRule>
  </conditionalFormatting>
  <conditionalFormatting sqref="B411:N411">
    <cfRule type="cellIs" dxfId="383" priority="609" operator="lessThan">
      <formula>0</formula>
    </cfRule>
  </conditionalFormatting>
  <conditionalFormatting sqref="B411:N411">
    <cfRule type="cellIs" dxfId="382" priority="610" operator="lessThan">
      <formula>0</formula>
    </cfRule>
  </conditionalFormatting>
  <conditionalFormatting sqref="N414">
    <cfRule type="cellIs" dxfId="381" priority="611" operator="lessThan">
      <formula>0</formula>
    </cfRule>
  </conditionalFormatting>
  <conditionalFormatting sqref="N415">
    <cfRule type="cellIs" dxfId="380" priority="612" operator="lessThan">
      <formula>0</formula>
    </cfRule>
  </conditionalFormatting>
  <conditionalFormatting sqref="N415">
    <cfRule type="cellIs" dxfId="379" priority="613" operator="lessThan">
      <formula>0</formula>
    </cfRule>
  </conditionalFormatting>
  <conditionalFormatting sqref="C421:M421">
    <cfRule type="cellIs" dxfId="378" priority="614" operator="lessThan">
      <formula>0</formula>
    </cfRule>
  </conditionalFormatting>
  <conditionalFormatting sqref="C421:M421">
    <cfRule type="cellIs" dxfId="377" priority="615" operator="lessThan">
      <formula>0</formula>
    </cfRule>
  </conditionalFormatting>
  <conditionalFormatting sqref="H421">
    <cfRule type="cellIs" dxfId="376" priority="616" operator="lessThan">
      <formula>0</formula>
    </cfRule>
  </conditionalFormatting>
  <conditionalFormatting sqref="B421">
    <cfRule type="cellIs" dxfId="375" priority="617" operator="lessThan">
      <formula>0</formula>
    </cfRule>
  </conditionalFormatting>
  <conditionalFormatting sqref="B421">
    <cfRule type="cellIs" dxfId="374" priority="618" operator="lessThan">
      <formula>0</formula>
    </cfRule>
  </conditionalFormatting>
  <conditionalFormatting sqref="B417:N417">
    <cfRule type="cellIs" dxfId="373" priority="619" operator="lessThan">
      <formula>0</formula>
    </cfRule>
  </conditionalFormatting>
  <conditionalFormatting sqref="B417:N417">
    <cfRule type="cellIs" dxfId="372" priority="620" operator="lessThan">
      <formula>0</formula>
    </cfRule>
  </conditionalFormatting>
  <conditionalFormatting sqref="B417:N417">
    <cfRule type="cellIs" dxfId="371" priority="621" operator="lessThan">
      <formula>0</formula>
    </cfRule>
  </conditionalFormatting>
  <conditionalFormatting sqref="B417:N417">
    <cfRule type="cellIs" dxfId="370" priority="622" operator="lessThan">
      <formula>0</formula>
    </cfRule>
  </conditionalFormatting>
  <conditionalFormatting sqref="B417:N417">
    <cfRule type="cellIs" dxfId="369" priority="623" operator="lessThan">
      <formula>0</formula>
    </cfRule>
  </conditionalFormatting>
  <conditionalFormatting sqref="B417:N417">
    <cfRule type="cellIs" dxfId="368" priority="624" operator="lessThan">
      <formula>0</formula>
    </cfRule>
  </conditionalFormatting>
  <conditionalFormatting sqref="B417:N417">
    <cfRule type="cellIs" dxfId="367" priority="625" operator="lessThan">
      <formula>0</formula>
    </cfRule>
  </conditionalFormatting>
  <conditionalFormatting sqref="B417:N417">
    <cfRule type="cellIs" dxfId="366" priority="626" operator="lessThan">
      <formula>0</formula>
    </cfRule>
  </conditionalFormatting>
  <conditionalFormatting sqref="N420">
    <cfRule type="cellIs" dxfId="365" priority="627" operator="lessThan">
      <formula>0</formula>
    </cfRule>
  </conditionalFormatting>
  <conditionalFormatting sqref="N421">
    <cfRule type="cellIs" dxfId="364" priority="628" operator="lessThan">
      <formula>0</formula>
    </cfRule>
  </conditionalFormatting>
  <conditionalFormatting sqref="N421">
    <cfRule type="cellIs" dxfId="363" priority="629" operator="lessThan">
      <formula>0</formula>
    </cfRule>
  </conditionalFormatting>
  <conditionalFormatting sqref="C428:M428">
    <cfRule type="cellIs" dxfId="362" priority="630" operator="lessThan">
      <formula>0</formula>
    </cfRule>
  </conditionalFormatting>
  <conditionalFormatting sqref="C428:M428">
    <cfRule type="cellIs" dxfId="361" priority="631" operator="lessThan">
      <formula>0</formula>
    </cfRule>
  </conditionalFormatting>
  <conditionalFormatting sqref="H428">
    <cfRule type="cellIs" dxfId="360" priority="632" operator="lessThan">
      <formula>0</formula>
    </cfRule>
  </conditionalFormatting>
  <conditionalFormatting sqref="B428">
    <cfRule type="cellIs" dxfId="359" priority="633" operator="lessThan">
      <formula>0</formula>
    </cfRule>
  </conditionalFormatting>
  <conditionalFormatting sqref="B428">
    <cfRule type="cellIs" dxfId="358" priority="634" operator="lessThan">
      <formula>0</formula>
    </cfRule>
  </conditionalFormatting>
  <conditionalFormatting sqref="B424:N424">
    <cfRule type="cellIs" dxfId="357" priority="635" operator="lessThan">
      <formula>0</formula>
    </cfRule>
  </conditionalFormatting>
  <conditionalFormatting sqref="B424:N424">
    <cfRule type="cellIs" dxfId="356" priority="636" operator="lessThan">
      <formula>0</formula>
    </cfRule>
  </conditionalFormatting>
  <conditionalFormatting sqref="B424:N424">
    <cfRule type="cellIs" dxfId="355" priority="637" operator="lessThan">
      <formula>0</formula>
    </cfRule>
  </conditionalFormatting>
  <conditionalFormatting sqref="B424:N424">
    <cfRule type="cellIs" dxfId="354" priority="638" operator="lessThan">
      <formula>0</formula>
    </cfRule>
  </conditionalFormatting>
  <conditionalFormatting sqref="B424:N424">
    <cfRule type="cellIs" dxfId="353" priority="639" operator="lessThan">
      <formula>0</formula>
    </cfRule>
  </conditionalFormatting>
  <conditionalFormatting sqref="B424:N424">
    <cfRule type="cellIs" dxfId="352" priority="640" operator="lessThan">
      <formula>0</formula>
    </cfRule>
  </conditionalFormatting>
  <conditionalFormatting sqref="B424:N424">
    <cfRule type="cellIs" dxfId="351" priority="641" operator="lessThan">
      <formula>0</formula>
    </cfRule>
  </conditionalFormatting>
  <conditionalFormatting sqref="B424:N424">
    <cfRule type="cellIs" dxfId="350" priority="642" operator="lessThan">
      <formula>0</formula>
    </cfRule>
  </conditionalFormatting>
  <conditionalFormatting sqref="N427">
    <cfRule type="cellIs" dxfId="349" priority="643" operator="lessThan">
      <formula>0</formula>
    </cfRule>
  </conditionalFormatting>
  <conditionalFormatting sqref="N428">
    <cfRule type="cellIs" dxfId="348" priority="644" operator="lessThan">
      <formula>0</formula>
    </cfRule>
  </conditionalFormatting>
  <conditionalFormatting sqref="N428">
    <cfRule type="cellIs" dxfId="347" priority="645" operator="lessThan">
      <formula>0</formula>
    </cfRule>
  </conditionalFormatting>
  <conditionalFormatting sqref="C434:M434">
    <cfRule type="cellIs" dxfId="346" priority="646" operator="lessThan">
      <formula>0</formula>
    </cfRule>
  </conditionalFormatting>
  <conditionalFormatting sqref="C434:M434">
    <cfRule type="cellIs" dxfId="345" priority="647" operator="lessThan">
      <formula>0</formula>
    </cfRule>
  </conditionalFormatting>
  <conditionalFormatting sqref="H434">
    <cfRule type="cellIs" dxfId="344" priority="648" operator="lessThan">
      <formula>0</formula>
    </cfRule>
  </conditionalFormatting>
  <conditionalFormatting sqref="B434">
    <cfRule type="cellIs" dxfId="343" priority="649" operator="lessThan">
      <formula>0</formula>
    </cfRule>
  </conditionalFormatting>
  <conditionalFormatting sqref="B434">
    <cfRule type="cellIs" dxfId="342" priority="650" operator="lessThan">
      <formula>0</formula>
    </cfRule>
  </conditionalFormatting>
  <conditionalFormatting sqref="B430:N430">
    <cfRule type="cellIs" dxfId="341" priority="651" operator="lessThan">
      <formula>0</formula>
    </cfRule>
  </conditionalFormatting>
  <conditionalFormatting sqref="B430:N430">
    <cfRule type="cellIs" dxfId="340" priority="652" operator="lessThan">
      <formula>0</formula>
    </cfRule>
  </conditionalFormatting>
  <conditionalFormatting sqref="B430:N430">
    <cfRule type="cellIs" dxfId="339" priority="653" operator="lessThan">
      <formula>0</formula>
    </cfRule>
  </conditionalFormatting>
  <conditionalFormatting sqref="B430:N430">
    <cfRule type="cellIs" dxfId="338" priority="654" operator="lessThan">
      <formula>0</formula>
    </cfRule>
  </conditionalFormatting>
  <conditionalFormatting sqref="B430:N430">
    <cfRule type="cellIs" dxfId="337" priority="655" operator="lessThan">
      <formula>0</formula>
    </cfRule>
  </conditionalFormatting>
  <conditionalFormatting sqref="B430:N430">
    <cfRule type="cellIs" dxfId="336" priority="656" operator="lessThan">
      <formula>0</formula>
    </cfRule>
  </conditionalFormatting>
  <conditionalFormatting sqref="B430:N430">
    <cfRule type="cellIs" dxfId="335" priority="657" operator="lessThan">
      <formula>0</formula>
    </cfRule>
  </conditionalFormatting>
  <conditionalFormatting sqref="B430:N430">
    <cfRule type="cellIs" dxfId="334" priority="658" operator="lessThan">
      <formula>0</formula>
    </cfRule>
  </conditionalFormatting>
  <conditionalFormatting sqref="N433">
    <cfRule type="cellIs" dxfId="333" priority="659" operator="lessThan">
      <formula>0</formula>
    </cfRule>
  </conditionalFormatting>
  <conditionalFormatting sqref="N434">
    <cfRule type="cellIs" dxfId="332" priority="660" operator="lessThan">
      <formula>0</formula>
    </cfRule>
  </conditionalFormatting>
  <conditionalFormatting sqref="N434">
    <cfRule type="cellIs" dxfId="331" priority="661" operator="lessThan">
      <formula>0</formula>
    </cfRule>
  </conditionalFormatting>
  <conditionalFormatting sqref="C437:C440">
    <cfRule type="expression" dxfId="330" priority="662">
      <formula>C437/B437&gt;1</formula>
    </cfRule>
  </conditionalFormatting>
  <conditionalFormatting sqref="C437:C440">
    <cfRule type="expression" dxfId="329" priority="663">
      <formula>C437/B437&lt;1</formula>
    </cfRule>
  </conditionalFormatting>
  <conditionalFormatting sqref="D437:N440">
    <cfRule type="cellIs" dxfId="328" priority="664" operator="lessThan">
      <formula>0</formula>
    </cfRule>
  </conditionalFormatting>
  <conditionalFormatting sqref="D437:N440">
    <cfRule type="expression" dxfId="327" priority="665">
      <formula>D437/C437&gt;1</formula>
    </cfRule>
  </conditionalFormatting>
  <conditionalFormatting sqref="D437:N440">
    <cfRule type="expression" dxfId="326" priority="666">
      <formula>D437/C437&lt;1</formula>
    </cfRule>
  </conditionalFormatting>
  <conditionalFormatting sqref="B437:B440">
    <cfRule type="cellIs" dxfId="325" priority="667" operator="lessThan">
      <formula>0</formula>
    </cfRule>
  </conditionalFormatting>
  <conditionalFormatting sqref="B437:B440 B510:N510 B518:N518 B533:N533 B547:N547">
    <cfRule type="expression" dxfId="324" priority="668">
      <formula>B437/#REF!&gt;1</formula>
    </cfRule>
  </conditionalFormatting>
  <conditionalFormatting sqref="B437:B440 B510:N510 B518:N518 B533:N533 B547:N547">
    <cfRule type="expression" dxfId="323" priority="669">
      <formula>B437/#REF!&lt;1</formula>
    </cfRule>
  </conditionalFormatting>
  <conditionalFormatting sqref="B470">
    <cfRule type="cellIs" dxfId="322" priority="670" operator="lessThan">
      <formula>0</formula>
    </cfRule>
  </conditionalFormatting>
  <conditionalFormatting sqref="B470">
    <cfRule type="expression" dxfId="321" priority="671">
      <formula>B470/#REF!&gt;1</formula>
    </cfRule>
  </conditionalFormatting>
  <conditionalFormatting sqref="B470">
    <cfRule type="expression" dxfId="320" priority="672">
      <formula>B470/#REF!&lt;1</formula>
    </cfRule>
  </conditionalFormatting>
  <conditionalFormatting sqref="C470">
    <cfRule type="cellIs" dxfId="319" priority="673" operator="lessThan">
      <formula>0</formula>
    </cfRule>
  </conditionalFormatting>
  <conditionalFormatting sqref="C470">
    <cfRule type="expression" dxfId="318" priority="674">
      <formula>C470/B470&gt;1</formula>
    </cfRule>
  </conditionalFormatting>
  <conditionalFormatting sqref="C470">
    <cfRule type="expression" dxfId="317" priority="675">
      <formula>C470/B470&lt;1</formula>
    </cfRule>
  </conditionalFormatting>
  <conditionalFormatting sqref="D470">
    <cfRule type="cellIs" dxfId="316" priority="676" operator="lessThan">
      <formula>0</formula>
    </cfRule>
  </conditionalFormatting>
  <conditionalFormatting sqref="D470">
    <cfRule type="expression" dxfId="315" priority="677">
      <formula>D470/C470&gt;1</formula>
    </cfRule>
  </conditionalFormatting>
  <conditionalFormatting sqref="D470">
    <cfRule type="expression" dxfId="314" priority="678">
      <formula>D470/C470&lt;1</formula>
    </cfRule>
  </conditionalFormatting>
  <conditionalFormatting sqref="E470">
    <cfRule type="cellIs" dxfId="313" priority="679" operator="lessThan">
      <formula>0</formula>
    </cfRule>
  </conditionalFormatting>
  <conditionalFormatting sqref="E470">
    <cfRule type="expression" dxfId="312" priority="680">
      <formula>E470/D470&gt;1</formula>
    </cfRule>
  </conditionalFormatting>
  <conditionalFormatting sqref="E470">
    <cfRule type="expression" dxfId="311" priority="681">
      <formula>E470/D470&lt;1</formula>
    </cfRule>
  </conditionalFormatting>
  <conditionalFormatting sqref="F470">
    <cfRule type="cellIs" dxfId="310" priority="682" operator="lessThan">
      <formula>0</formula>
    </cfRule>
  </conditionalFormatting>
  <conditionalFormatting sqref="F470">
    <cfRule type="expression" dxfId="309" priority="683">
      <formula>F470/E470&gt;1</formula>
    </cfRule>
  </conditionalFormatting>
  <conditionalFormatting sqref="F470">
    <cfRule type="expression" dxfId="308" priority="684">
      <formula>F470/E470&lt;1</formula>
    </cfRule>
  </conditionalFormatting>
  <conditionalFormatting sqref="G470">
    <cfRule type="cellIs" dxfId="307" priority="685" operator="lessThan">
      <formula>0</formula>
    </cfRule>
  </conditionalFormatting>
  <conditionalFormatting sqref="G470">
    <cfRule type="expression" dxfId="306" priority="686">
      <formula>G470/F470&gt;1</formula>
    </cfRule>
  </conditionalFormatting>
  <conditionalFormatting sqref="G470">
    <cfRule type="expression" dxfId="305" priority="687">
      <formula>G470/F470&lt;1</formula>
    </cfRule>
  </conditionalFormatting>
  <conditionalFormatting sqref="H470">
    <cfRule type="cellIs" dxfId="304" priority="688" operator="lessThan">
      <formula>0</formula>
    </cfRule>
  </conditionalFormatting>
  <conditionalFormatting sqref="H470">
    <cfRule type="expression" dxfId="303" priority="689">
      <formula>H470/G470&gt;1</formula>
    </cfRule>
  </conditionalFormatting>
  <conditionalFormatting sqref="H470">
    <cfRule type="expression" dxfId="302" priority="690">
      <formula>H470/G470&lt;1</formula>
    </cfRule>
  </conditionalFormatting>
  <conditionalFormatting sqref="I470:N470">
    <cfRule type="cellIs" dxfId="301" priority="691" operator="lessThan">
      <formula>0</formula>
    </cfRule>
  </conditionalFormatting>
  <conditionalFormatting sqref="I470:N470">
    <cfRule type="expression" dxfId="300" priority="692">
      <formula>I470/H470&gt;1</formula>
    </cfRule>
  </conditionalFormatting>
  <conditionalFormatting sqref="I470:N470">
    <cfRule type="expression" dxfId="299" priority="693">
      <formula>I470/H470&lt;1</formula>
    </cfRule>
  </conditionalFormatting>
  <conditionalFormatting sqref="B510">
    <cfRule type="cellIs" dxfId="298" priority="694" operator="lessThan">
      <formula>0</formula>
    </cfRule>
  </conditionalFormatting>
  <conditionalFormatting sqref="B510">
    <cfRule type="expression" dxfId="297" priority="695">
      <formula>B510/#REF!&gt;1</formula>
    </cfRule>
  </conditionalFormatting>
  <conditionalFormatting sqref="B510">
    <cfRule type="expression" dxfId="296" priority="696">
      <formula>B510/#REF!&lt;1</formula>
    </cfRule>
  </conditionalFormatting>
  <conditionalFormatting sqref="C510">
    <cfRule type="cellIs" dxfId="295" priority="697" operator="lessThan">
      <formula>0</formula>
    </cfRule>
  </conditionalFormatting>
  <conditionalFormatting sqref="C510">
    <cfRule type="expression" dxfId="294" priority="698">
      <formula>C510/B510&gt;1</formula>
    </cfRule>
  </conditionalFormatting>
  <conditionalFormatting sqref="C510">
    <cfRule type="expression" dxfId="293" priority="699">
      <formula>C510/B510&lt;1</formula>
    </cfRule>
  </conditionalFormatting>
  <conditionalFormatting sqref="D510">
    <cfRule type="cellIs" dxfId="292" priority="700" operator="lessThan">
      <formula>0</formula>
    </cfRule>
  </conditionalFormatting>
  <conditionalFormatting sqref="D510">
    <cfRule type="expression" dxfId="291" priority="701">
      <formula>D510/C510&gt;1</formula>
    </cfRule>
  </conditionalFormatting>
  <conditionalFormatting sqref="D510">
    <cfRule type="expression" dxfId="290" priority="702">
      <formula>D510/C510&lt;1</formula>
    </cfRule>
  </conditionalFormatting>
  <conditionalFormatting sqref="E510">
    <cfRule type="cellIs" dxfId="289" priority="703" operator="lessThan">
      <formula>0</formula>
    </cfRule>
  </conditionalFormatting>
  <conditionalFormatting sqref="E510">
    <cfRule type="expression" dxfId="288" priority="704">
      <formula>E510/D510&gt;1</formula>
    </cfRule>
  </conditionalFormatting>
  <conditionalFormatting sqref="E510">
    <cfRule type="expression" dxfId="287" priority="705">
      <formula>E510/D510&lt;1</formula>
    </cfRule>
  </conditionalFormatting>
  <conditionalFormatting sqref="F510">
    <cfRule type="cellIs" dxfId="286" priority="706" operator="lessThan">
      <formula>0</formula>
    </cfRule>
  </conditionalFormatting>
  <conditionalFormatting sqref="F510">
    <cfRule type="expression" dxfId="285" priority="707">
      <formula>F510/E510&gt;1</formula>
    </cfRule>
  </conditionalFormatting>
  <conditionalFormatting sqref="F510">
    <cfRule type="expression" dxfId="284" priority="708">
      <formula>F510/E510&lt;1</formula>
    </cfRule>
  </conditionalFormatting>
  <conditionalFormatting sqref="G510">
    <cfRule type="cellIs" dxfId="283" priority="709" operator="lessThan">
      <formula>0</formula>
    </cfRule>
  </conditionalFormatting>
  <conditionalFormatting sqref="G510">
    <cfRule type="expression" dxfId="282" priority="710">
      <formula>G510/F510&gt;1</formula>
    </cfRule>
  </conditionalFormatting>
  <conditionalFormatting sqref="G510">
    <cfRule type="expression" dxfId="281" priority="711">
      <formula>G510/F510&lt;1</formula>
    </cfRule>
  </conditionalFormatting>
  <conditionalFormatting sqref="H510">
    <cfRule type="cellIs" dxfId="280" priority="712" operator="lessThan">
      <formula>0</formula>
    </cfRule>
  </conditionalFormatting>
  <conditionalFormatting sqref="H510">
    <cfRule type="expression" dxfId="279" priority="713">
      <formula>H510/G510&gt;1</formula>
    </cfRule>
  </conditionalFormatting>
  <conditionalFormatting sqref="H510">
    <cfRule type="expression" dxfId="278" priority="714">
      <formula>H510/G510&lt;1</formula>
    </cfRule>
  </conditionalFormatting>
  <conditionalFormatting sqref="B518">
    <cfRule type="cellIs" dxfId="277" priority="715" operator="lessThan">
      <formula>0</formula>
    </cfRule>
  </conditionalFormatting>
  <conditionalFormatting sqref="B518">
    <cfRule type="expression" dxfId="276" priority="716">
      <formula>B518/#REF!&gt;1</formula>
    </cfRule>
  </conditionalFormatting>
  <conditionalFormatting sqref="B518">
    <cfRule type="expression" dxfId="275" priority="717">
      <formula>B518/#REF!&lt;1</formula>
    </cfRule>
  </conditionalFormatting>
  <conditionalFormatting sqref="C518">
    <cfRule type="cellIs" dxfId="274" priority="718" operator="lessThan">
      <formula>0</formula>
    </cfRule>
  </conditionalFormatting>
  <conditionalFormatting sqref="C518">
    <cfRule type="expression" dxfId="273" priority="719">
      <formula>C518/B518&gt;1</formula>
    </cfRule>
  </conditionalFormatting>
  <conditionalFormatting sqref="C518">
    <cfRule type="expression" dxfId="272" priority="720">
      <formula>C518/B518&lt;1</formula>
    </cfRule>
  </conditionalFormatting>
  <conditionalFormatting sqref="D518">
    <cfRule type="cellIs" dxfId="271" priority="721" operator="lessThan">
      <formula>0</formula>
    </cfRule>
  </conditionalFormatting>
  <conditionalFormatting sqref="D518">
    <cfRule type="expression" dxfId="270" priority="722">
      <formula>D518/C518&gt;1</formula>
    </cfRule>
  </conditionalFormatting>
  <conditionalFormatting sqref="D518">
    <cfRule type="expression" dxfId="269" priority="723">
      <formula>D518/C518&lt;1</formula>
    </cfRule>
  </conditionalFormatting>
  <conditionalFormatting sqref="E518">
    <cfRule type="cellIs" dxfId="268" priority="724" operator="lessThan">
      <formula>0</formula>
    </cfRule>
  </conditionalFormatting>
  <conditionalFormatting sqref="E518">
    <cfRule type="expression" dxfId="267" priority="725">
      <formula>E518/D518&gt;1</formula>
    </cfRule>
  </conditionalFormatting>
  <conditionalFormatting sqref="E518">
    <cfRule type="expression" dxfId="266" priority="726">
      <formula>E518/D518&lt;1</formula>
    </cfRule>
  </conditionalFormatting>
  <conditionalFormatting sqref="F518">
    <cfRule type="cellIs" dxfId="265" priority="727" operator="lessThan">
      <formula>0</formula>
    </cfRule>
  </conditionalFormatting>
  <conditionalFormatting sqref="F518">
    <cfRule type="expression" dxfId="264" priority="728">
      <formula>F518/E518&gt;1</formula>
    </cfRule>
  </conditionalFormatting>
  <conditionalFormatting sqref="F518">
    <cfRule type="expression" dxfId="263" priority="729">
      <formula>F518/E518&lt;1</formula>
    </cfRule>
  </conditionalFormatting>
  <conditionalFormatting sqref="G518">
    <cfRule type="cellIs" dxfId="262" priority="730" operator="lessThan">
      <formula>0</formula>
    </cfRule>
  </conditionalFormatting>
  <conditionalFormatting sqref="G518">
    <cfRule type="expression" dxfId="261" priority="731">
      <formula>G518/F518&gt;1</formula>
    </cfRule>
  </conditionalFormatting>
  <conditionalFormatting sqref="G518">
    <cfRule type="expression" dxfId="260" priority="732">
      <formula>G518/F518&lt;1</formula>
    </cfRule>
  </conditionalFormatting>
  <conditionalFormatting sqref="H518">
    <cfRule type="cellIs" dxfId="259" priority="733" operator="lessThan">
      <formula>0</formula>
    </cfRule>
  </conditionalFormatting>
  <conditionalFormatting sqref="H518">
    <cfRule type="expression" dxfId="258" priority="734">
      <formula>H518/G518&gt;1</formula>
    </cfRule>
  </conditionalFormatting>
  <conditionalFormatting sqref="H518">
    <cfRule type="expression" dxfId="257" priority="735">
      <formula>H518/G518&lt;1</formula>
    </cfRule>
  </conditionalFormatting>
  <conditionalFormatting sqref="B547">
    <cfRule type="cellIs" dxfId="256" priority="736" operator="lessThan">
      <formula>0</formula>
    </cfRule>
  </conditionalFormatting>
  <conditionalFormatting sqref="B547">
    <cfRule type="expression" dxfId="255" priority="737">
      <formula>B547/#REF!&gt;1</formula>
    </cfRule>
  </conditionalFormatting>
  <conditionalFormatting sqref="B547">
    <cfRule type="expression" dxfId="254" priority="738">
      <formula>B547/#REF!&lt;1</formula>
    </cfRule>
  </conditionalFormatting>
  <conditionalFormatting sqref="C547">
    <cfRule type="cellIs" dxfId="253" priority="739" operator="lessThan">
      <formula>0</formula>
    </cfRule>
  </conditionalFormatting>
  <conditionalFormatting sqref="C547">
    <cfRule type="expression" dxfId="252" priority="740">
      <formula>C547/B547&gt;1</formula>
    </cfRule>
  </conditionalFormatting>
  <conditionalFormatting sqref="C547">
    <cfRule type="expression" dxfId="251" priority="741">
      <formula>C547/B547&lt;1</formula>
    </cfRule>
  </conditionalFormatting>
  <conditionalFormatting sqref="D547">
    <cfRule type="cellIs" dxfId="250" priority="742" operator="lessThan">
      <formula>0</formula>
    </cfRule>
  </conditionalFormatting>
  <conditionalFormatting sqref="D547">
    <cfRule type="expression" dxfId="249" priority="743">
      <formula>D547/C547&gt;1</formula>
    </cfRule>
  </conditionalFormatting>
  <conditionalFormatting sqref="D547">
    <cfRule type="expression" dxfId="248" priority="744">
      <formula>D547/C547&lt;1</formula>
    </cfRule>
  </conditionalFormatting>
  <conditionalFormatting sqref="E547">
    <cfRule type="cellIs" dxfId="247" priority="745" operator="lessThan">
      <formula>0</formula>
    </cfRule>
  </conditionalFormatting>
  <conditionalFormatting sqref="E547">
    <cfRule type="expression" dxfId="246" priority="746">
      <formula>E547/D547&gt;1</formula>
    </cfRule>
  </conditionalFormatting>
  <conditionalFormatting sqref="E547">
    <cfRule type="expression" dxfId="245" priority="747">
      <formula>E547/D547&lt;1</formula>
    </cfRule>
  </conditionalFormatting>
  <conditionalFormatting sqref="F547">
    <cfRule type="cellIs" dxfId="244" priority="748" operator="lessThan">
      <formula>0</formula>
    </cfRule>
  </conditionalFormatting>
  <conditionalFormatting sqref="F547">
    <cfRule type="expression" dxfId="243" priority="749">
      <formula>F547/E547&gt;1</formula>
    </cfRule>
  </conditionalFormatting>
  <conditionalFormatting sqref="F547">
    <cfRule type="expression" dxfId="242" priority="750">
      <formula>F547/E547&lt;1</formula>
    </cfRule>
  </conditionalFormatting>
  <conditionalFormatting sqref="G547">
    <cfRule type="cellIs" dxfId="241" priority="751" operator="lessThan">
      <formula>0</formula>
    </cfRule>
  </conditionalFormatting>
  <conditionalFormatting sqref="G547">
    <cfRule type="expression" dxfId="240" priority="752">
      <formula>G547/F547&gt;1</formula>
    </cfRule>
  </conditionalFormatting>
  <conditionalFormatting sqref="G547">
    <cfRule type="expression" dxfId="239" priority="753">
      <formula>G547/F547&lt;1</formula>
    </cfRule>
  </conditionalFormatting>
  <conditionalFormatting sqref="H547">
    <cfRule type="cellIs" dxfId="238" priority="754" operator="lessThan">
      <formula>0</formula>
    </cfRule>
  </conditionalFormatting>
  <conditionalFormatting sqref="H547">
    <cfRule type="expression" dxfId="237" priority="755">
      <formula>H547/G547&gt;1</formula>
    </cfRule>
  </conditionalFormatting>
  <conditionalFormatting sqref="H547">
    <cfRule type="expression" dxfId="236" priority="756">
      <formula>H547/G547&lt;1</formula>
    </cfRule>
  </conditionalFormatting>
  <conditionalFormatting sqref="N554">
    <cfRule type="cellIs" dxfId="235" priority="757" operator="lessThan">
      <formula>0</formula>
    </cfRule>
  </conditionalFormatting>
  <conditionalFormatting sqref="N562">
    <cfRule type="cellIs" dxfId="234" priority="758" operator="lessThan">
      <formula>0</formula>
    </cfRule>
  </conditionalFormatting>
  <conditionalFormatting sqref="N562">
    <cfRule type="cellIs" dxfId="233" priority="759" operator="lessThan">
      <formula>0</formula>
    </cfRule>
  </conditionalFormatting>
  <conditionalFormatting sqref="N563">
    <cfRule type="cellIs" dxfId="232" priority="760" operator="lessThan">
      <formula>0</formula>
    </cfRule>
  </conditionalFormatting>
  <conditionalFormatting sqref="N563">
    <cfRule type="cellIs" dxfId="231" priority="761" operator="lessThan">
      <formula>0</formula>
    </cfRule>
  </conditionalFormatting>
  <conditionalFormatting sqref="N568">
    <cfRule type="cellIs" dxfId="230" priority="762" operator="lessThan">
      <formula>0</formula>
    </cfRule>
  </conditionalFormatting>
  <conditionalFormatting sqref="N568">
    <cfRule type="cellIs" dxfId="229" priority="763" operator="lessThan">
      <formula>0</formula>
    </cfRule>
  </conditionalFormatting>
  <conditionalFormatting sqref="O339">
    <cfRule type="cellIs" dxfId="228" priority="764" operator="lessThan">
      <formula>0</formula>
    </cfRule>
  </conditionalFormatting>
  <conditionalFormatting sqref="O340:O341">
    <cfRule type="cellIs" dxfId="227" priority="765" operator="lessThan">
      <formula>0</formula>
    </cfRule>
  </conditionalFormatting>
  <conditionalFormatting sqref="O437:O440">
    <cfRule type="cellIs" dxfId="226" priority="766" operator="lessThan">
      <formula>0</formula>
    </cfRule>
  </conditionalFormatting>
  <conditionalFormatting sqref="O337">
    <cfRule type="cellIs" dxfId="225" priority="767" operator="lessThan">
      <formula>0</formula>
    </cfRule>
  </conditionalFormatting>
  <conditionalFormatting sqref="O342:O343">
    <cfRule type="cellIs" dxfId="224" priority="768" operator="lessThan">
      <formula>0</formula>
    </cfRule>
  </conditionalFormatting>
  <conditionalFormatting sqref="O345:O349">
    <cfRule type="cellIs" dxfId="223" priority="769" operator="lessThan">
      <formula>0</formula>
    </cfRule>
  </conditionalFormatting>
  <conditionalFormatting sqref="O354:O355">
    <cfRule type="cellIs" dxfId="222" priority="770" operator="lessThan">
      <formula>0</formula>
    </cfRule>
  </conditionalFormatting>
  <conditionalFormatting sqref="O360:O361">
    <cfRule type="cellIs" dxfId="221" priority="771" operator="lessThan">
      <formula>0</formula>
    </cfRule>
  </conditionalFormatting>
  <conditionalFormatting sqref="O366:O367">
    <cfRule type="cellIs" dxfId="220" priority="772" operator="lessThan">
      <formula>0</formula>
    </cfRule>
  </conditionalFormatting>
  <conditionalFormatting sqref="O372:O373">
    <cfRule type="cellIs" dxfId="219" priority="773" operator="lessThan">
      <formula>0</formula>
    </cfRule>
  </conditionalFormatting>
  <conditionalFormatting sqref="O378">
    <cfRule type="cellIs" dxfId="218" priority="774" operator="lessThan">
      <formula>0</formula>
    </cfRule>
  </conditionalFormatting>
  <conditionalFormatting sqref="O384:O385">
    <cfRule type="cellIs" dxfId="217" priority="775" operator="lessThan">
      <formula>0</formula>
    </cfRule>
  </conditionalFormatting>
  <conditionalFormatting sqref="O390:O391">
    <cfRule type="cellIs" dxfId="216" priority="776" operator="lessThan">
      <formula>0</formula>
    </cfRule>
  </conditionalFormatting>
  <conditionalFormatting sqref="O396:O397">
    <cfRule type="cellIs" dxfId="215" priority="777" operator="lessThan">
      <formula>0</formula>
    </cfRule>
  </conditionalFormatting>
  <conditionalFormatting sqref="O402:O403">
    <cfRule type="cellIs" dxfId="214" priority="778" operator="lessThan">
      <formula>0</formula>
    </cfRule>
  </conditionalFormatting>
  <conditionalFormatting sqref="O408:O409">
    <cfRule type="cellIs" dxfId="213" priority="779" operator="lessThan">
      <formula>0</formula>
    </cfRule>
  </conditionalFormatting>
  <conditionalFormatting sqref="O414:O415">
    <cfRule type="cellIs" dxfId="212" priority="780" operator="lessThan">
      <formula>0</formula>
    </cfRule>
  </conditionalFormatting>
  <conditionalFormatting sqref="O420:O421">
    <cfRule type="cellIs" dxfId="211" priority="781" operator="lessThan">
      <formula>0</formula>
    </cfRule>
  </conditionalFormatting>
  <conditionalFormatting sqref="O427:O428">
    <cfRule type="cellIs" dxfId="210" priority="782" operator="lessThan">
      <formula>0</formula>
    </cfRule>
  </conditionalFormatting>
  <conditionalFormatting sqref="O433:O434">
    <cfRule type="cellIs" dxfId="209" priority="783" operator="lessThan">
      <formula>0</formula>
    </cfRule>
  </conditionalFormatting>
  <conditionalFormatting sqref="O441">
    <cfRule type="cellIs" dxfId="208" priority="784" operator="lessThan">
      <formula>0</formula>
    </cfRule>
  </conditionalFormatting>
  <conditionalFormatting sqref="O448">
    <cfRule type="cellIs" dxfId="207" priority="785" operator="lessThan">
      <formula>0</formula>
    </cfRule>
  </conditionalFormatting>
  <conditionalFormatting sqref="O461:O462">
    <cfRule type="cellIs" dxfId="206" priority="786" operator="lessThan">
      <formula>0</formula>
    </cfRule>
  </conditionalFormatting>
  <conditionalFormatting sqref="O469:O470">
    <cfRule type="cellIs" dxfId="205" priority="787" operator="lessThan">
      <formula>0</formula>
    </cfRule>
  </conditionalFormatting>
  <conditionalFormatting sqref="O478:O479">
    <cfRule type="cellIs" dxfId="204" priority="788" operator="lessThan">
      <formula>0</formula>
    </cfRule>
  </conditionalFormatting>
  <conditionalFormatting sqref="O486:O487">
    <cfRule type="cellIs" dxfId="203" priority="789" operator="lessThan">
      <formula>0</formula>
    </cfRule>
  </conditionalFormatting>
  <conditionalFormatting sqref="O502:O503">
    <cfRule type="cellIs" dxfId="202" priority="790" operator="lessThan">
      <formula>0</formula>
    </cfRule>
  </conditionalFormatting>
  <conditionalFormatting sqref="O494:O495">
    <cfRule type="cellIs" dxfId="201" priority="791" operator="lessThan">
      <formula>0</formula>
    </cfRule>
  </conditionalFormatting>
  <conditionalFormatting sqref="O509:O510">
    <cfRule type="cellIs" dxfId="200" priority="792" operator="lessThan">
      <formula>0</formula>
    </cfRule>
  </conditionalFormatting>
  <conditionalFormatting sqref="O517:O518">
    <cfRule type="cellIs" dxfId="199" priority="793" operator="lessThan">
      <formula>0</formula>
    </cfRule>
  </conditionalFormatting>
  <conditionalFormatting sqref="O525:O526">
    <cfRule type="cellIs" dxfId="198" priority="794" operator="lessThan">
      <formula>0</formula>
    </cfRule>
  </conditionalFormatting>
  <conditionalFormatting sqref="O532:O533">
    <cfRule type="cellIs" dxfId="197" priority="795" operator="lessThan">
      <formula>0</formula>
    </cfRule>
  </conditionalFormatting>
  <conditionalFormatting sqref="O539:O540">
    <cfRule type="cellIs" dxfId="196" priority="796" operator="lessThan">
      <formula>0</formula>
    </cfRule>
  </conditionalFormatting>
  <conditionalFormatting sqref="O546:O547">
    <cfRule type="cellIs" dxfId="195" priority="797" operator="lessThan">
      <formula>0</formula>
    </cfRule>
  </conditionalFormatting>
  <conditionalFormatting sqref="O554:O555">
    <cfRule type="cellIs" dxfId="194" priority="798" operator="lessThan">
      <formula>0</formula>
    </cfRule>
  </conditionalFormatting>
  <conditionalFormatting sqref="O571">
    <cfRule type="cellIs" dxfId="193" priority="799" operator="lessThan">
      <formula>0</formula>
    </cfRule>
  </conditionalFormatting>
  <conditionalFormatting sqref="O576">
    <cfRule type="cellIs" dxfId="192" priority="800" operator="lessThan">
      <formula>0</formula>
    </cfRule>
  </conditionalFormatting>
  <conditionalFormatting sqref="O592">
    <cfRule type="cellIs" dxfId="191" priority="801" operator="lessThan">
      <formula>0</formula>
    </cfRule>
  </conditionalFormatting>
  <conditionalFormatting sqref="O610:O612">
    <cfRule type="cellIs" dxfId="190" priority="802" operator="lessThan">
      <formula>0</formula>
    </cfRule>
  </conditionalFormatting>
  <conditionalFormatting sqref="I685:P685 O683:P684 O686:P686">
    <cfRule type="cellIs" dxfId="189" priority="803" operator="lessThan">
      <formula>0</formula>
    </cfRule>
  </conditionalFormatting>
  <conditionalFormatting sqref="O614:O615">
    <cfRule type="cellIs" dxfId="188" priority="804" operator="lessThan">
      <formula>0</formula>
    </cfRule>
  </conditionalFormatting>
  <conditionalFormatting sqref="O618">
    <cfRule type="cellIs" dxfId="187" priority="805" operator="lessThan">
      <formula>0</formula>
    </cfRule>
  </conditionalFormatting>
  <conditionalFormatting sqref="O619">
    <cfRule type="cellIs" dxfId="186" priority="806" operator="lessThan">
      <formula>0</formula>
    </cfRule>
  </conditionalFormatting>
  <conditionalFormatting sqref="O621">
    <cfRule type="cellIs" dxfId="185" priority="807" operator="lessThan">
      <formula>0</formula>
    </cfRule>
  </conditionalFormatting>
  <conditionalFormatting sqref="O622">
    <cfRule type="cellIs" dxfId="184" priority="808" operator="lessThan">
      <formula>0</formula>
    </cfRule>
  </conditionalFormatting>
  <conditionalFormatting sqref="D624:N624 D621:N621 D618:N619 D610:N612">
    <cfRule type="expression" dxfId="183" priority="809">
      <formula>D610/C610&gt;1</formula>
    </cfRule>
  </conditionalFormatting>
  <conditionalFormatting sqref="D624:N624 D621:N621 D618:N619 D610:N612">
    <cfRule type="expression" dxfId="182" priority="810">
      <formula>D610/C610&lt;1</formula>
    </cfRule>
  </conditionalFormatting>
  <conditionalFormatting sqref="C465:C468">
    <cfRule type="cellIs" dxfId="181" priority="811" operator="lessThan">
      <formula>0</formula>
    </cfRule>
  </conditionalFormatting>
  <conditionalFormatting sqref="C465:C468">
    <cfRule type="expression" dxfId="180" priority="812">
      <formula>C465/B465&gt;1</formula>
    </cfRule>
  </conditionalFormatting>
  <conditionalFormatting sqref="C465:C468">
    <cfRule type="expression" dxfId="179" priority="813">
      <formula>C465/B465&lt;1</formula>
    </cfRule>
  </conditionalFormatting>
  <conditionalFormatting sqref="D465:N468">
    <cfRule type="cellIs" dxfId="178" priority="814" operator="lessThan">
      <formula>0</formula>
    </cfRule>
  </conditionalFormatting>
  <conditionalFormatting sqref="D465:N468">
    <cfRule type="expression" dxfId="177" priority="815">
      <formula>D465/C465&gt;1</formula>
    </cfRule>
  </conditionalFormatting>
  <conditionalFormatting sqref="D465:N468">
    <cfRule type="expression" dxfId="176" priority="816">
      <formula>D465/C465&lt;1</formula>
    </cfRule>
  </conditionalFormatting>
  <conditionalFormatting sqref="B465:B468">
    <cfRule type="cellIs" dxfId="175" priority="817" operator="lessThan">
      <formula>0</formula>
    </cfRule>
  </conditionalFormatting>
  <conditionalFormatting sqref="B465:B468">
    <cfRule type="expression" dxfId="174" priority="818">
      <formula>B465/#REF!&gt;1</formula>
    </cfRule>
  </conditionalFormatting>
  <conditionalFormatting sqref="B465:B468">
    <cfRule type="expression" dxfId="173" priority="819">
      <formula>B465/#REF!&lt;1</formula>
    </cfRule>
  </conditionalFormatting>
  <conditionalFormatting sqref="J546:N546 J532:N532 J517:N517 J509:N509">
    <cfRule type="cellIs" dxfId="172" priority="820" operator="lessThan">
      <formula>0</formula>
    </cfRule>
  </conditionalFormatting>
  <conditionalFormatting sqref="C546:I546 C542:C545 C532:I532 C528:C531 C517:I517 C513:C516 C509:I509 C505:C508">
    <cfRule type="cellIs" dxfId="171" priority="821" operator="lessThan">
      <formula>0</formula>
    </cfRule>
  </conditionalFormatting>
  <conditionalFormatting sqref="C546:M546 C532:M532 C517:M517 C509:M509">
    <cfRule type="cellIs" dxfId="170" priority="822" operator="lessThan">
      <formula>0</formula>
    </cfRule>
  </conditionalFormatting>
  <conditionalFormatting sqref="C542:C545 C528:C531 C513:C516 C505:C508">
    <cfRule type="expression" dxfId="169" priority="823">
      <formula>C505/B505&gt;1</formula>
    </cfRule>
  </conditionalFormatting>
  <conditionalFormatting sqref="C542:C545 C528:C531 C513:C516 C505:C508">
    <cfRule type="expression" dxfId="168" priority="824">
      <formula>C505/B505&lt;1</formula>
    </cfRule>
  </conditionalFormatting>
  <conditionalFormatting sqref="D542:N545 D528:N531 D513:N516 D505:N508">
    <cfRule type="cellIs" dxfId="167" priority="825" operator="lessThan">
      <formula>0</formula>
    </cfRule>
  </conditionalFormatting>
  <conditionalFormatting sqref="D542:N545 D528:N531 D513:N516 D505:N508">
    <cfRule type="expression" dxfId="166" priority="826">
      <formula>D505/C505&gt;1</formula>
    </cfRule>
  </conditionalFormatting>
  <conditionalFormatting sqref="D542:N545 D528:N531 D513:N516 D505:N508">
    <cfRule type="expression" dxfId="165" priority="827">
      <formula>D505/C505&lt;1</formula>
    </cfRule>
  </conditionalFormatting>
  <conditionalFormatting sqref="C546:N546 C532:N532 C517:N517 C509:N509">
    <cfRule type="cellIs" dxfId="164" priority="828" operator="lessThan">
      <formula>0</formula>
    </cfRule>
  </conditionalFormatting>
  <conditionalFormatting sqref="C546:N546 C532:N532 C517:N517 C509:N509">
    <cfRule type="expression" dxfId="163" priority="829">
      <formula>C509/B509&gt;1</formula>
    </cfRule>
  </conditionalFormatting>
  <conditionalFormatting sqref="C546:N546 C532:N532 C517:N517 C509:N509">
    <cfRule type="expression" dxfId="162" priority="830">
      <formula>C509/B509&lt;1</formula>
    </cfRule>
  </conditionalFormatting>
  <conditionalFormatting sqref="B624 B621 B618:B619 B614:B615 B610:B612">
    <cfRule type="cellIs" dxfId="161" priority="831" operator="lessThan">
      <formula>0</formula>
    </cfRule>
  </conditionalFormatting>
  <conditionalFormatting sqref="C624 C621 C618:C619 C610:C612">
    <cfRule type="cellIs" dxfId="160" priority="832" operator="lessThan">
      <formula>0</formula>
    </cfRule>
  </conditionalFormatting>
  <conditionalFormatting sqref="C624 C621 C618:C619 C610:C612">
    <cfRule type="expression" dxfId="159" priority="833">
      <formula>C610/B610&gt;1</formula>
    </cfRule>
  </conditionalFormatting>
  <conditionalFormatting sqref="C624 C621 C618:C619 C610:C612">
    <cfRule type="expression" dxfId="158" priority="834">
      <formula>C610/B610&lt;1</formula>
    </cfRule>
  </conditionalFormatting>
  <conditionalFormatting sqref="D624:N624 D621:N621 D618:N619 D610:N612">
    <cfRule type="cellIs" dxfId="157" priority="835" operator="lessThan">
      <formula>0</formula>
    </cfRule>
  </conditionalFormatting>
  <conditionalFormatting sqref="B462:N462 B495 B526 B555">
    <cfRule type="expression" dxfId="156" priority="836">
      <formula>B462/#REF!&gt;1</formula>
    </cfRule>
  </conditionalFormatting>
  <conditionalFormatting sqref="B462:N462 B495 B526 B555">
    <cfRule type="expression" dxfId="155" priority="837">
      <formula>B462/#REF!&lt;1</formula>
    </cfRule>
  </conditionalFormatting>
  <conditionalFormatting sqref="C441">
    <cfRule type="cellIs" dxfId="154" priority="838" operator="lessThan">
      <formula>0</formula>
    </cfRule>
  </conditionalFormatting>
  <conditionalFormatting sqref="C441">
    <cfRule type="expression" dxfId="153" priority="839">
      <formula>C441/B441&gt;1</formula>
    </cfRule>
  </conditionalFormatting>
  <conditionalFormatting sqref="C441">
    <cfRule type="expression" dxfId="152" priority="840">
      <formula>C441/B441&lt;1</formula>
    </cfRule>
  </conditionalFormatting>
  <conditionalFormatting sqref="D441:N441">
    <cfRule type="cellIs" dxfId="151" priority="841" operator="lessThan">
      <formula>0</formula>
    </cfRule>
  </conditionalFormatting>
  <conditionalFormatting sqref="D441:N441">
    <cfRule type="expression" dxfId="150" priority="842">
      <formula>D441/C441&gt;1</formula>
    </cfRule>
  </conditionalFormatting>
  <conditionalFormatting sqref="D441:N441">
    <cfRule type="expression" dxfId="149" priority="843">
      <formula>D441/C441&lt;1</formula>
    </cfRule>
  </conditionalFormatting>
  <conditionalFormatting sqref="B441">
    <cfRule type="cellIs" dxfId="148" priority="844" operator="lessThan">
      <formula>0</formula>
    </cfRule>
  </conditionalFormatting>
  <conditionalFormatting sqref="B441">
    <cfRule type="expression" dxfId="147" priority="845">
      <formula>B441/#REF!&gt;1</formula>
    </cfRule>
  </conditionalFormatting>
  <conditionalFormatting sqref="B441">
    <cfRule type="expression" dxfId="146" priority="846">
      <formula>B441/#REF!&lt;1</formula>
    </cfRule>
  </conditionalFormatting>
  <conditionalFormatting sqref="C469">
    <cfRule type="cellIs" dxfId="145" priority="847" operator="lessThan">
      <formula>0</formula>
    </cfRule>
  </conditionalFormatting>
  <conditionalFormatting sqref="D469:N469">
    <cfRule type="cellIs" dxfId="144" priority="848" operator="lessThan">
      <formula>0</formula>
    </cfRule>
  </conditionalFormatting>
  <conditionalFormatting sqref="C469">
    <cfRule type="expression" dxfId="143" priority="849">
      <formula>C469/B469&gt;1</formula>
    </cfRule>
  </conditionalFormatting>
  <conditionalFormatting sqref="C469">
    <cfRule type="expression" dxfId="142" priority="850">
      <formula>C469/B469&lt;1</formula>
    </cfRule>
  </conditionalFormatting>
  <conditionalFormatting sqref="D469:N469">
    <cfRule type="expression" dxfId="141" priority="851">
      <formula>D469/C469&gt;1</formula>
    </cfRule>
  </conditionalFormatting>
  <conditionalFormatting sqref="D469:N469">
    <cfRule type="expression" dxfId="140" priority="852">
      <formula>D469/C469&lt;1</formula>
    </cfRule>
  </conditionalFormatting>
  <conditionalFormatting sqref="B469">
    <cfRule type="cellIs" dxfId="139" priority="853" operator="lessThan">
      <formula>0</formula>
    </cfRule>
  </conditionalFormatting>
  <conditionalFormatting sqref="B469">
    <cfRule type="expression" dxfId="138" priority="854">
      <formula>B469/#REF!&gt;1</formula>
    </cfRule>
  </conditionalFormatting>
  <conditionalFormatting sqref="B469">
    <cfRule type="expression" dxfId="137" priority="855">
      <formula>B469/#REF!&lt;1</formula>
    </cfRule>
  </conditionalFormatting>
  <conditionalFormatting sqref="B487 B479">
    <cfRule type="cellIs" dxfId="136" priority="856" operator="lessThan">
      <formula>0</formula>
    </cfRule>
  </conditionalFormatting>
  <conditionalFormatting sqref="B487 B479">
    <cfRule type="expression" dxfId="135" priority="857">
      <formula>B479/#REF!&gt;1</formula>
    </cfRule>
  </conditionalFormatting>
  <conditionalFormatting sqref="B487 B479">
    <cfRule type="expression" dxfId="134" priority="858">
      <formula>B479/#REF!&lt;1</formula>
    </cfRule>
  </conditionalFormatting>
  <conditionalFormatting sqref="C479">
    <cfRule type="cellIs" dxfId="133" priority="859" operator="lessThan">
      <formula>0</formula>
    </cfRule>
  </conditionalFormatting>
  <conditionalFormatting sqref="C479">
    <cfRule type="expression" dxfId="132" priority="860">
      <formula>C479/B479&gt;1</formula>
    </cfRule>
  </conditionalFormatting>
  <conditionalFormatting sqref="C479">
    <cfRule type="expression" dxfId="131" priority="861">
      <formula>C479/B479&lt;1</formula>
    </cfRule>
  </conditionalFormatting>
  <conditionalFormatting sqref="C526:N526">
    <cfRule type="cellIs" dxfId="130" priority="862" operator="lessThan">
      <formula>0</formula>
    </cfRule>
  </conditionalFormatting>
  <conditionalFormatting sqref="C571:N571">
    <cfRule type="expression" dxfId="129" priority="863">
      <formula>C571/B571&gt;1</formula>
    </cfRule>
  </conditionalFormatting>
  <conditionalFormatting sqref="C571:N571">
    <cfRule type="expression" dxfId="128" priority="864">
      <formula>C571/B571&lt;1</formula>
    </cfRule>
  </conditionalFormatting>
  <conditionalFormatting sqref="I510:N510">
    <cfRule type="cellIs" dxfId="127" priority="865" operator="lessThan">
      <formula>0</formula>
    </cfRule>
  </conditionalFormatting>
  <conditionalFormatting sqref="I510:N510">
    <cfRule type="expression" dxfId="126" priority="866">
      <formula>I510/H510&gt;1</formula>
    </cfRule>
  </conditionalFormatting>
  <conditionalFormatting sqref="I510:N510">
    <cfRule type="expression" dxfId="125" priority="867">
      <formula>I510/H510&lt;1</formula>
    </cfRule>
  </conditionalFormatting>
  <conditionalFormatting sqref="I518:N518">
    <cfRule type="cellIs" dxfId="124" priority="868" operator="lessThan">
      <formula>0</formula>
    </cfRule>
  </conditionalFormatting>
  <conditionalFormatting sqref="I518:N518">
    <cfRule type="expression" dxfId="123" priority="869">
      <formula>I518/H518&gt;1</formula>
    </cfRule>
  </conditionalFormatting>
  <conditionalFormatting sqref="I518:N518">
    <cfRule type="expression" dxfId="122" priority="870">
      <formula>I518/H518&lt;1</formula>
    </cfRule>
  </conditionalFormatting>
  <conditionalFormatting sqref="B533:N533">
    <cfRule type="cellIs" dxfId="121" priority="871" operator="lessThan">
      <formula>0</formula>
    </cfRule>
  </conditionalFormatting>
  <conditionalFormatting sqref="B533:N533">
    <cfRule type="expression" dxfId="120" priority="872">
      <formula>B533/A533&gt;1</formula>
    </cfRule>
  </conditionalFormatting>
  <conditionalFormatting sqref="B533:N533">
    <cfRule type="expression" dxfId="119" priority="873">
      <formula>B533/A533&lt;1</formula>
    </cfRule>
  </conditionalFormatting>
  <conditionalFormatting sqref="B547:N547">
    <cfRule type="cellIs" dxfId="118" priority="874" operator="lessThan">
      <formula>0</formula>
    </cfRule>
  </conditionalFormatting>
  <conditionalFormatting sqref="B547:N547">
    <cfRule type="expression" dxfId="117" priority="875">
      <formula>B547/A547&gt;1</formula>
    </cfRule>
  </conditionalFormatting>
  <conditionalFormatting sqref="B547:N547">
    <cfRule type="expression" dxfId="116" priority="876">
      <formula>B547/A547&lt;1</formula>
    </cfRule>
  </conditionalFormatting>
  <conditionalFormatting sqref="N576">
    <cfRule type="cellIs" dxfId="115" priority="877" operator="lessThan">
      <formula>0</formula>
    </cfRule>
  </conditionalFormatting>
  <conditionalFormatting sqref="D479:N479">
    <cfRule type="cellIs" dxfId="114" priority="878" operator="lessThan">
      <formula>0</formula>
    </cfRule>
  </conditionalFormatting>
  <conditionalFormatting sqref="D479:N479">
    <cfRule type="expression" dxfId="113" priority="879">
      <formula>D479/C479&gt;1</formula>
    </cfRule>
  </conditionalFormatting>
  <conditionalFormatting sqref="D479:N479">
    <cfRule type="expression" dxfId="112" priority="880">
      <formula>D479/C479&lt;1</formula>
    </cfRule>
  </conditionalFormatting>
  <conditionalFormatting sqref="C487:N487">
    <cfRule type="cellIs" dxfId="111" priority="881" operator="lessThan">
      <formula>0</formula>
    </cfRule>
  </conditionalFormatting>
  <conditionalFormatting sqref="C487:N487">
    <cfRule type="expression" dxfId="110" priority="882">
      <formula>C487/B487&gt;1</formula>
    </cfRule>
  </conditionalFormatting>
  <conditionalFormatting sqref="C487:N487">
    <cfRule type="expression" dxfId="109" priority="883">
      <formula>C487/B487&lt;1</formula>
    </cfRule>
  </conditionalFormatting>
  <conditionalFormatting sqref="C540:N540">
    <cfRule type="expression" dxfId="108" priority="884">
      <formula>C540/B540&gt;1</formula>
    </cfRule>
  </conditionalFormatting>
  <conditionalFormatting sqref="C540:N540">
    <cfRule type="expression" dxfId="107" priority="885">
      <formula>C540/B540&lt;1</formula>
    </cfRule>
  </conditionalFormatting>
  <conditionalFormatting sqref="C495:N495">
    <cfRule type="cellIs" dxfId="106" priority="886" operator="lessThan">
      <formula>0</formula>
    </cfRule>
  </conditionalFormatting>
  <conditionalFormatting sqref="C495:N495">
    <cfRule type="expression" dxfId="105" priority="887">
      <formula>C495/B495&gt;1</formula>
    </cfRule>
  </conditionalFormatting>
  <conditionalFormatting sqref="C495:N495">
    <cfRule type="expression" dxfId="104" priority="888">
      <formula>C495/B495&lt;1</formula>
    </cfRule>
  </conditionalFormatting>
  <conditionalFormatting sqref="C614:N615">
    <cfRule type="cellIs" dxfId="103" priority="889" operator="lessThan">
      <formula>0</formula>
    </cfRule>
  </conditionalFormatting>
  <conditionalFormatting sqref="C526:N526">
    <cfRule type="expression" dxfId="102" priority="890">
      <formula>C526/B526&gt;1</formula>
    </cfRule>
  </conditionalFormatting>
  <conditionalFormatting sqref="C526:N526">
    <cfRule type="expression" dxfId="101" priority="891">
      <formula>C526/B526&lt;1</formula>
    </cfRule>
  </conditionalFormatting>
  <conditionalFormatting sqref="C555:N555">
    <cfRule type="cellIs" dxfId="100" priority="892" operator="lessThan">
      <formula>0</formula>
    </cfRule>
  </conditionalFormatting>
  <conditionalFormatting sqref="C576:M576">
    <cfRule type="expression" dxfId="99" priority="893">
      <formula>C576/B576&gt;1</formula>
    </cfRule>
  </conditionalFormatting>
  <conditionalFormatting sqref="C576:M576">
    <cfRule type="expression" dxfId="98" priority="894">
      <formula>C576/B576&lt;1</formula>
    </cfRule>
  </conditionalFormatting>
  <conditionalFormatting sqref="C571:N571">
    <cfRule type="cellIs" dxfId="97" priority="895" operator="lessThan">
      <formula>0</formula>
    </cfRule>
  </conditionalFormatting>
  <conditionalFormatting sqref="N576">
    <cfRule type="expression" dxfId="96" priority="896">
      <formula>N576/M576&gt;1</formula>
    </cfRule>
  </conditionalFormatting>
  <conditionalFormatting sqref="N576">
    <cfRule type="expression" dxfId="95" priority="897">
      <formula>N576/M576&lt;1</formula>
    </cfRule>
  </conditionalFormatting>
  <conditionalFormatting sqref="C576:M576">
    <cfRule type="cellIs" dxfId="94" priority="898" operator="lessThan">
      <formula>0</formula>
    </cfRule>
  </conditionalFormatting>
  <conditionalFormatting sqref="C576:M576">
    <cfRule type="cellIs" dxfId="93" priority="899" operator="lessThan">
      <formula>0</formula>
    </cfRule>
  </conditionalFormatting>
  <conditionalFormatting sqref="B540">
    <cfRule type="cellIs" dxfId="92" priority="900" operator="lessThan">
      <formula>0</formula>
    </cfRule>
  </conditionalFormatting>
  <conditionalFormatting sqref="B540">
    <cfRule type="expression" dxfId="91" priority="901">
      <formula>B540/#REF!&gt;1</formula>
    </cfRule>
  </conditionalFormatting>
  <conditionalFormatting sqref="B540">
    <cfRule type="expression" dxfId="90" priority="902">
      <formula>B540/#REF!&lt;1</formula>
    </cfRule>
  </conditionalFormatting>
  <conditionalFormatting sqref="C540:N540">
    <cfRule type="cellIs" dxfId="89" priority="903" operator="lessThan">
      <formula>0</formula>
    </cfRule>
  </conditionalFormatting>
  <conditionalFormatting sqref="C614:N615">
    <cfRule type="expression" dxfId="88" priority="904">
      <formula>C614/B614&gt;1</formula>
    </cfRule>
  </conditionalFormatting>
  <conditionalFormatting sqref="C614:N615">
    <cfRule type="expression" dxfId="87" priority="905">
      <formula>C614/B614&lt;1</formula>
    </cfRule>
  </conditionalFormatting>
  <conditionalFormatting sqref="C571:N571">
    <cfRule type="cellIs" dxfId="86" priority="906" operator="lessThan">
      <formula>0</formula>
    </cfRule>
  </conditionalFormatting>
  <conditionalFormatting sqref="C555:N555">
    <cfRule type="expression" dxfId="85" priority="907">
      <formula>C555/B555&gt;1</formula>
    </cfRule>
  </conditionalFormatting>
  <conditionalFormatting sqref="C555:N555">
    <cfRule type="expression" dxfId="84" priority="908">
      <formula>C555/B555&lt;1</formula>
    </cfRule>
  </conditionalFormatting>
  <conditionalFormatting sqref="C571:N571">
    <cfRule type="cellIs" dxfId="83" priority="909" operator="lessThan">
      <formula>0</formula>
    </cfRule>
  </conditionalFormatting>
  <conditionalFormatting sqref="N576">
    <cfRule type="cellIs" dxfId="82" priority="910" operator="lessThan">
      <formula>0</formula>
    </cfRule>
  </conditionalFormatting>
  <conditionalFormatting sqref="C576:M576">
    <cfRule type="cellIs" dxfId="81" priority="911" operator="lessThan">
      <formula>0</formula>
    </cfRule>
  </conditionalFormatting>
  <conditionalFormatting sqref="N576">
    <cfRule type="cellIs" dxfId="80" priority="912" operator="lessThan">
      <formula>0</formula>
    </cfRule>
  </conditionalFormatting>
  <conditionalFormatting sqref="B651:N654">
    <cfRule type="cellIs" dxfId="79" priority="913" operator="lessThan">
      <formula>0</formula>
    </cfRule>
  </conditionalFormatting>
  <conditionalFormatting sqref="I653:P653 O651:P652 O654:P654">
    <cfRule type="cellIs" dxfId="78" priority="914" operator="lessThan">
      <formula>0</formula>
    </cfRule>
  </conditionalFormatting>
  <conditionalFormatting sqref="B655:N658">
    <cfRule type="cellIs" dxfId="77" priority="915" operator="lessThan">
      <formula>0</formula>
    </cfRule>
  </conditionalFormatting>
  <conditionalFormatting sqref="I657:P657 O655:P656 O658:P658">
    <cfRule type="cellIs" dxfId="76" priority="916" operator="lessThan">
      <formula>0</formula>
    </cfRule>
  </conditionalFormatting>
  <conditionalFormatting sqref="B659:N662">
    <cfRule type="cellIs" dxfId="75" priority="917" operator="lessThan">
      <formula>0</formula>
    </cfRule>
  </conditionalFormatting>
  <conditionalFormatting sqref="I661:P661 O659:P660 O662:P662">
    <cfRule type="cellIs" dxfId="74" priority="918" operator="lessThan">
      <formula>0</formula>
    </cfRule>
  </conditionalFormatting>
  <conditionalFormatting sqref="B663:N666">
    <cfRule type="cellIs" dxfId="73" priority="919" operator="lessThan">
      <formula>0</formula>
    </cfRule>
  </conditionalFormatting>
  <conditionalFormatting sqref="I665:P665 O663:P664 O666:P666">
    <cfRule type="cellIs" dxfId="72" priority="920" operator="lessThan">
      <formula>0</formula>
    </cfRule>
  </conditionalFormatting>
  <conditionalFormatting sqref="B667:N670">
    <cfRule type="cellIs" dxfId="71" priority="921" operator="lessThan">
      <formula>0</formula>
    </cfRule>
  </conditionalFormatting>
  <conditionalFormatting sqref="I669:P669 O667:P668 O670:P670">
    <cfRule type="cellIs" dxfId="70" priority="922" operator="lessThan">
      <formula>0</formula>
    </cfRule>
  </conditionalFormatting>
  <conditionalFormatting sqref="B671:N674">
    <cfRule type="cellIs" dxfId="69" priority="923" operator="lessThan">
      <formula>0</formula>
    </cfRule>
  </conditionalFormatting>
  <conditionalFormatting sqref="I673:P673 O671:P672 O674:P674">
    <cfRule type="cellIs" dxfId="68" priority="924" operator="lessThan">
      <formula>0</formula>
    </cfRule>
  </conditionalFormatting>
  <conditionalFormatting sqref="B675:N678">
    <cfRule type="cellIs" dxfId="67" priority="925" operator="lessThan">
      <formula>0</formula>
    </cfRule>
  </conditionalFormatting>
  <conditionalFormatting sqref="I677:P677 O675:P676 O678:P678">
    <cfRule type="cellIs" dxfId="66" priority="926" operator="lessThan">
      <formula>0</formula>
    </cfRule>
  </conditionalFormatting>
  <conditionalFormatting sqref="B679:N682">
    <cfRule type="cellIs" dxfId="65" priority="927" operator="lessThan">
      <formula>0</formula>
    </cfRule>
  </conditionalFormatting>
  <conditionalFormatting sqref="I681:P681 O679:P680 O682:P682">
    <cfRule type="cellIs" dxfId="64" priority="928" operator="lessThan">
      <formula>0</formula>
    </cfRule>
  </conditionalFormatting>
  <conditionalFormatting sqref="B687:N690">
    <cfRule type="cellIs" dxfId="63" priority="929" operator="lessThan">
      <formula>0</formula>
    </cfRule>
  </conditionalFormatting>
  <conditionalFormatting sqref="I689:P689 O687:P688 O690:P690">
    <cfRule type="cellIs" dxfId="62" priority="930" operator="lessThan">
      <formula>0</formula>
    </cfRule>
  </conditionalFormatting>
  <conditionalFormatting sqref="B691:N694">
    <cfRule type="cellIs" dxfId="61" priority="931" operator="lessThan">
      <formula>0</formula>
    </cfRule>
  </conditionalFormatting>
  <conditionalFormatting sqref="I693:P693 O691:P692 O694:P694">
    <cfRule type="cellIs" dxfId="60" priority="932" operator="lessThan">
      <formula>0</formula>
    </cfRule>
  </conditionalFormatting>
  <conditionalFormatting sqref="O624">
    <cfRule type="cellIs" dxfId="59" priority="933" operator="lessThan">
      <formula>0</formula>
    </cfRule>
  </conditionalFormatting>
  <conditionalFormatting sqref="O519">
    <cfRule type="cellIs" dxfId="58" priority="934" operator="lessThan">
      <formula>0</formula>
    </cfRule>
  </conditionalFormatting>
  <conditionalFormatting sqref="P442">
    <cfRule type="cellIs" dxfId="57" priority="935" operator="lessThan">
      <formula>0</formula>
    </cfRule>
  </conditionalFormatting>
  <conditionalFormatting sqref="O442">
    <cfRule type="cellIs" dxfId="56" priority="936" operator="lessThan">
      <formula>0</formula>
    </cfRule>
  </conditionalFormatting>
  <conditionalFormatting sqref="B442:N442">
    <cfRule type="cellIs" dxfId="55" priority="937" operator="lessThan">
      <formula>0</formula>
    </cfRule>
  </conditionalFormatting>
  <conditionalFormatting sqref="P463">
    <cfRule type="cellIs" dxfId="54" priority="938" operator="lessThan">
      <formula>0</formula>
    </cfRule>
  </conditionalFormatting>
  <conditionalFormatting sqref="O463">
    <cfRule type="cellIs" dxfId="53" priority="939" operator="lessThan">
      <formula>0</formula>
    </cfRule>
  </conditionalFormatting>
  <conditionalFormatting sqref="B463:N463">
    <cfRule type="cellIs" dxfId="52" priority="940" operator="lessThan">
      <formula>0</formula>
    </cfRule>
  </conditionalFormatting>
  <conditionalFormatting sqref="P471">
    <cfRule type="cellIs" dxfId="51" priority="941" operator="lessThan">
      <formula>0</formula>
    </cfRule>
  </conditionalFormatting>
  <conditionalFormatting sqref="O471">
    <cfRule type="cellIs" dxfId="50" priority="942" operator="lessThan">
      <formula>0</formula>
    </cfRule>
  </conditionalFormatting>
  <conditionalFormatting sqref="B471:N471">
    <cfRule type="cellIs" dxfId="49" priority="943" operator="lessThan">
      <formula>0</formula>
    </cfRule>
  </conditionalFormatting>
  <conditionalFormatting sqref="P480">
    <cfRule type="cellIs" dxfId="48" priority="944" operator="lessThan">
      <formula>0</formula>
    </cfRule>
  </conditionalFormatting>
  <conditionalFormatting sqref="O480">
    <cfRule type="cellIs" dxfId="47" priority="945" operator="lessThan">
      <formula>0</formula>
    </cfRule>
  </conditionalFormatting>
  <conditionalFormatting sqref="B480:N480">
    <cfRule type="cellIs" dxfId="46" priority="946" operator="lessThan">
      <formula>0</formula>
    </cfRule>
  </conditionalFormatting>
  <conditionalFormatting sqref="P488">
    <cfRule type="cellIs" dxfId="45" priority="947" operator="lessThan">
      <formula>0</formula>
    </cfRule>
  </conditionalFormatting>
  <conditionalFormatting sqref="O488">
    <cfRule type="cellIs" dxfId="44" priority="948" operator="lessThan">
      <formula>0</formula>
    </cfRule>
  </conditionalFormatting>
  <conditionalFormatting sqref="B488:N488">
    <cfRule type="cellIs" dxfId="43" priority="949" operator="lessThan">
      <formula>0</formula>
    </cfRule>
  </conditionalFormatting>
  <conditionalFormatting sqref="P496">
    <cfRule type="cellIs" dxfId="42" priority="950" operator="lessThan">
      <formula>0</formula>
    </cfRule>
  </conditionalFormatting>
  <conditionalFormatting sqref="O496">
    <cfRule type="cellIs" dxfId="41" priority="951" operator="lessThan">
      <formula>0</formula>
    </cfRule>
  </conditionalFormatting>
  <conditionalFormatting sqref="B496:N496">
    <cfRule type="cellIs" dxfId="40" priority="952" operator="lessThan">
      <formula>0</formula>
    </cfRule>
  </conditionalFormatting>
  <conditionalFormatting sqref="P511">
    <cfRule type="cellIs" dxfId="39" priority="953" operator="lessThan">
      <formula>0</formula>
    </cfRule>
  </conditionalFormatting>
  <conditionalFormatting sqref="O511">
    <cfRule type="cellIs" dxfId="38" priority="954" operator="lessThan">
      <formula>0</formula>
    </cfRule>
  </conditionalFormatting>
  <conditionalFormatting sqref="B511:N511">
    <cfRule type="cellIs" dxfId="37" priority="955" operator="lessThan">
      <formula>0</formula>
    </cfRule>
  </conditionalFormatting>
  <conditionalFormatting sqref="P519">
    <cfRule type="cellIs" dxfId="36" priority="956" operator="lessThan">
      <formula>0</formula>
    </cfRule>
  </conditionalFormatting>
  <conditionalFormatting sqref="B519:N519">
    <cfRule type="cellIs" dxfId="35" priority="957" operator="lessThan">
      <formula>0</formula>
    </cfRule>
  </conditionalFormatting>
  <conditionalFormatting sqref="P548">
    <cfRule type="cellIs" dxfId="34" priority="958" operator="lessThan">
      <formula>0</formula>
    </cfRule>
  </conditionalFormatting>
  <conditionalFormatting sqref="O548">
    <cfRule type="cellIs" dxfId="33" priority="959" operator="lessThan">
      <formula>0</formula>
    </cfRule>
  </conditionalFormatting>
  <conditionalFormatting sqref="B548:N548">
    <cfRule type="cellIs" dxfId="32" priority="960" operator="lessThan">
      <formula>0</formula>
    </cfRule>
  </conditionalFormatting>
  <conditionalFormatting sqref="Q698:AC698 G698 O709 Q709:AC709 G709:I709 O716 Q716:AC716 G716:I716 O723 Q723:AC723 I723 O731 Q731:AC731 G731:I731 O698 D699:F704 O699:AC704">
    <cfRule type="cellIs" dxfId="31" priority="961" operator="lessThan">
      <formula>0</formula>
    </cfRule>
  </conditionalFormatting>
  <conditionalFormatting sqref="O708:O709 O715:O716 O698">
    <cfRule type="cellIs" dxfId="30" priority="962" operator="lessThan">
      <formula>0</formula>
    </cfRule>
  </conditionalFormatting>
  <conditionalFormatting sqref="P711">
    <cfRule type="cellIs" dxfId="29" priority="963" operator="lessThan">
      <formula>0</formula>
    </cfRule>
  </conditionalFormatting>
  <conditionalFormatting sqref="P700">
    <cfRule type="cellIs" dxfId="28" priority="964" operator="lessThan">
      <formula>0</formula>
    </cfRule>
  </conditionalFormatting>
  <conditionalFormatting sqref="P718">
    <cfRule type="cellIs" dxfId="27" priority="965" operator="lessThan">
      <formula>0</formula>
    </cfRule>
  </conditionalFormatting>
  <conditionalFormatting sqref="O723">
    <cfRule type="cellIs" dxfId="26" priority="966" operator="lessThan">
      <formula>0</formula>
    </cfRule>
  </conditionalFormatting>
  <conditionalFormatting sqref="P725">
    <cfRule type="cellIs" dxfId="25" priority="967" operator="lessThan">
      <formula>0</formula>
    </cfRule>
  </conditionalFormatting>
  <conditionalFormatting sqref="D698:F698 D709:H709 D716:H716 D723:H723 D731:H731">
    <cfRule type="cellIs" dxfId="24" priority="968" operator="lessThan">
      <formula>0</formula>
    </cfRule>
  </conditionalFormatting>
  <conditionalFormatting sqref="N744:N746">
    <cfRule type="cellIs" dxfId="23" priority="969" operator="lessThan">
      <formula>0</formula>
    </cfRule>
  </conditionalFormatting>
  <conditionalFormatting sqref="M721">
    <cfRule type="cellIs" dxfId="22" priority="970" operator="lessThan">
      <formula>0</formula>
    </cfRule>
  </conditionalFormatting>
  <conditionalFormatting sqref="M720">
    <cfRule type="cellIs" dxfId="21" priority="971" operator="lessThan">
      <formula>0</formula>
    </cfRule>
  </conditionalFormatting>
  <conditionalFormatting sqref="M719">
    <cfRule type="cellIs" dxfId="20" priority="972" operator="lessThan">
      <formula>0</formula>
    </cfRule>
  </conditionalFormatting>
  <conditionalFormatting sqref="M717">
    <cfRule type="cellIs" dxfId="19" priority="973" operator="lessThan">
      <formula>0</formula>
    </cfRule>
  </conditionalFormatting>
  <conditionalFormatting sqref="G699:N707">
    <cfRule type="expression" dxfId="18" priority="974">
      <formula>G699/F699&gt;1</formula>
    </cfRule>
  </conditionalFormatting>
  <conditionalFormatting sqref="G699:N707">
    <cfRule type="expression" dxfId="17" priority="975">
      <formula>G699/F699&lt;1</formula>
    </cfRule>
  </conditionalFormatting>
  <conditionalFormatting sqref="G699:N707">
    <cfRule type="cellIs" dxfId="16" priority="976" operator="lessThan">
      <formula>0</formula>
    </cfRule>
  </conditionalFormatting>
  <conditionalFormatting sqref="I710:N714">
    <cfRule type="expression" dxfId="15" priority="977">
      <formula>I710/H710&gt;1</formula>
    </cfRule>
  </conditionalFormatting>
  <conditionalFormatting sqref="I710:N714">
    <cfRule type="expression" dxfId="14" priority="978">
      <formula>I710/H710&lt;1</formula>
    </cfRule>
  </conditionalFormatting>
  <conditionalFormatting sqref="I710:N714">
    <cfRule type="cellIs" dxfId="13" priority="979" operator="lessThan">
      <formula>0</formula>
    </cfRule>
  </conditionalFormatting>
  <conditionalFormatting sqref="O449:P449 B449">
    <cfRule type="cellIs" dxfId="12" priority="980" operator="lessThan">
      <formula>0</formula>
    </cfRule>
  </conditionalFormatting>
  <conditionalFormatting sqref="P450:P454">
    <cfRule type="cellIs" dxfId="11" priority="981" operator="lessThan">
      <formula>0</formula>
    </cfRule>
  </conditionalFormatting>
  <conditionalFormatting sqref="O450:O453">
    <cfRule type="cellIs" dxfId="10" priority="982" operator="lessThan">
      <formula>0</formula>
    </cfRule>
  </conditionalFormatting>
  <conditionalFormatting sqref="G454:N454 M450:N453">
    <cfRule type="cellIs" dxfId="9" priority="983" operator="lessThan">
      <formula>0</formula>
    </cfRule>
  </conditionalFormatting>
  <conditionalFormatting sqref="G454:N454 M450:N453">
    <cfRule type="expression" dxfId="8" priority="984">
      <formula>G450/F450&gt;1</formula>
    </cfRule>
  </conditionalFormatting>
  <conditionalFormatting sqref="G454:N454 M450:N453">
    <cfRule type="expression" dxfId="7" priority="985">
      <formula>G450/F450&lt;1</formula>
    </cfRule>
  </conditionalFormatting>
  <conditionalFormatting sqref="B450:L453">
    <cfRule type="cellIs" dxfId="6" priority="986" operator="lessThan">
      <formula>0</formula>
    </cfRule>
  </conditionalFormatting>
  <conditionalFormatting sqref="B450:L453">
    <cfRule type="expression" dxfId="5" priority="987">
      <formula>B450/A450&gt;1</formula>
    </cfRule>
  </conditionalFormatting>
  <conditionalFormatting sqref="B450:L453">
    <cfRule type="expression" dxfId="4" priority="988">
      <formula>B450/A450&lt;1</formula>
    </cfRule>
  </conditionalFormatting>
  <conditionalFormatting sqref="B454:F454">
    <cfRule type="cellIs" dxfId="3" priority="989" operator="lessThan">
      <formula>0</formula>
    </cfRule>
  </conditionalFormatting>
  <conditionalFormatting sqref="B454:F454">
    <cfRule type="expression" dxfId="2" priority="990">
      <formula>B454/A454&gt;1</formula>
    </cfRule>
  </conditionalFormatting>
  <conditionalFormatting sqref="B454:F454">
    <cfRule type="expression" dxfId="1" priority="991">
      <formula>B454/A454&lt;1</formula>
    </cfRule>
  </conditionalFormatting>
  <conditionalFormatting sqref="O454">
    <cfRule type="cellIs" dxfId="0" priority="992" operator="lessThan">
      <formula>0</formula>
    </cfRule>
  </conditionalFormatting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Price</vt:lpstr>
      <vt:lpstr>Sheet1</vt:lpstr>
      <vt:lpstr>ASK</vt:lpstr>
      <vt:lpstr>CPN</vt:lpstr>
      <vt:lpstr>adv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Mega-IT</cp:lastModifiedBy>
  <dcterms:modified xsi:type="dcterms:W3CDTF">2021-04-22T03:00:55Z</dcterms:modified>
</cp:coreProperties>
</file>